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ostn.greining greiðslumiðlun\KOSTNAÐARGREINING 2021\Serrit - utgafa\SERRIT_2023\VINNSLUSKJAL_5 MAÍ\"/>
    </mc:Choice>
  </mc:AlternateContent>
  <xr:revisionPtr revIDLastSave="0" documentId="13_ncr:1_{E0C395FF-CE31-429E-9EF2-C9AD7B59F5E1}" xr6:coauthVersionLast="47" xr6:coauthVersionMax="47" xr10:uidLastSave="{00000000-0000-0000-0000-000000000000}"/>
  <bookViews>
    <workbookView xWindow="-120" yWindow="-120" windowWidth="51840" windowHeight="21240" tabRatio="690" xr2:uid="{7CBF0BE4-D0B6-4651-94E9-F6E071FCF9FD}"/>
  </bookViews>
  <sheets>
    <sheet name="Yfirlit mynda og taflna" sheetId="29" r:id="rId1"/>
    <sheet name="Mynd II-1" sheetId="7" r:id="rId2"/>
    <sheet name="Mynd II-2" sheetId="26" r:id="rId3"/>
    <sheet name="Mynd III-1" sheetId="19" r:id="rId4"/>
    <sheet name="Mynd III-2" sheetId="20" r:id="rId5"/>
    <sheet name="Mynd V-1" sheetId="8" r:id="rId6"/>
    <sheet name="Mynd V-2" sheetId="24" r:id="rId7"/>
    <sheet name="Mynd V-3" sheetId="15" r:id="rId8"/>
    <sheet name="Mynd VI-1" sheetId="16" r:id="rId9"/>
    <sheet name="Tafla II-1" sheetId="1" r:id="rId10"/>
    <sheet name="Tafla V-1" sheetId="22" r:id="rId11"/>
    <sheet name="Tafla V-2" sheetId="23" r:id="rId12"/>
    <sheet name="Tafla V-3" sheetId="13" r:id="rId13"/>
    <sheet name="Tafla V-4" sheetId="14" r:id="rId14"/>
    <sheet name="Tafla V-5" sheetId="3" r:id="rId15"/>
    <sheet name="Tafla V-6" sheetId="9" r:id="rId16"/>
    <sheet name="Rammi 1_Mynd 1" sheetId="27" r:id="rId17"/>
    <sheet name="Rammi 2_Mynd 2" sheetId="28" r:id="rId18"/>
    <sheet name="Rammi 3_Mynd 1" sheetId="18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7" i="1"/>
  <c r="D13" i="1" s="1"/>
  <c r="D16" i="1" l="1"/>
  <c r="D15" i="1"/>
  <c r="D17" i="1" l="1"/>
  <c r="D17" i="22" l="1"/>
  <c r="C17" i="22"/>
  <c r="F17" i="22" l="1"/>
  <c r="E17" i="22"/>
  <c r="G12" i="22"/>
  <c r="G13" i="22"/>
  <c r="G14" i="22"/>
  <c r="G15" i="22"/>
  <c r="G16" i="22"/>
  <c r="G17" i="22" l="1"/>
  <c r="D184" i="7" l="1"/>
  <c r="F184" i="7"/>
  <c r="D185" i="7"/>
  <c r="F185" i="7"/>
  <c r="D186" i="7"/>
  <c r="F186" i="7"/>
  <c r="E187" i="7"/>
  <c r="B204" i="7"/>
  <c r="D204" i="7"/>
  <c r="F204" i="7" s="1"/>
  <c r="B205" i="7"/>
  <c r="B206" i="7"/>
  <c r="D206" i="7"/>
  <c r="B207" i="7"/>
  <c r="D207" i="7"/>
  <c r="F207" i="7" l="1"/>
  <c r="D205" i="7"/>
  <c r="F205" i="7" s="1"/>
  <c r="F209" i="7" s="1"/>
  <c r="E185" i="7"/>
  <c r="F206" i="7"/>
</calcChain>
</file>

<file path=xl/sharedStrings.xml><?xml version="1.0" encoding="utf-8"?>
<sst xmlns="http://schemas.openxmlformats.org/spreadsheetml/2006/main" count="274" uniqueCount="167">
  <si>
    <t>Greiðslumiðill</t>
  </si>
  <si>
    <t>Hlutfall</t>
  </si>
  <si>
    <t>Greiðslukort</t>
  </si>
  <si>
    <t>þ.a. netverslun</t>
  </si>
  <si>
    <t>Reiðufé</t>
  </si>
  <si>
    <t>Samtals</t>
  </si>
  <si>
    <t>Annað, s.s. BNPL-lausnir</t>
  </si>
  <si>
    <t>Gjöld</t>
  </si>
  <si>
    <t>Innheimtuaðili</t>
  </si>
  <si>
    <t>Árgjald og framleiðslugjald</t>
  </si>
  <si>
    <t>Bankar og sparisjóðir</t>
  </si>
  <si>
    <t>Útgáfa greiðslukorts</t>
  </si>
  <si>
    <t>Mánaðargjald</t>
  </si>
  <si>
    <t>Notkun á BNPL hjá sölu- og þjónustuaðilum</t>
  </si>
  <si>
    <t>Færslugjald</t>
  </si>
  <si>
    <t>Reiðufjárúttekt</t>
  </si>
  <si>
    <t>Gjaldmiðlaskipti</t>
  </si>
  <si>
    <t>Millifærsla</t>
  </si>
  <si>
    <t>Bankar, sparisjóðir og þjónustuveitendur peningasendinga yfir landamæri</t>
  </si>
  <si>
    <t>Greiðsluyfirlit, tilkynning, útskrift</t>
  </si>
  <si>
    <t>Bankar, sparisjóðir, BNPL og þjónustuveitendur peningasendinga yfir landamæri</t>
  </si>
  <si>
    <t xml:space="preserve"> </t>
  </si>
  <si>
    <t>Debetkort</t>
  </si>
  <si>
    <t>Kreditkort</t>
  </si>
  <si>
    <t>Debetkort (v. ás)</t>
  </si>
  <si>
    <t>Kreditkort (v.ás)</t>
  </si>
  <si>
    <t>18-29 ára</t>
  </si>
  <si>
    <t>30-49 ára</t>
  </si>
  <si>
    <t>50-69 ára</t>
  </si>
  <si>
    <t>70 ára og eldri</t>
  </si>
  <si>
    <t>% VLF 2021</t>
  </si>
  <si>
    <t>% VLF 2018</t>
  </si>
  <si>
    <t>% VLF 2014</t>
  </si>
  <si>
    <t>Greiðsluþjónusta</t>
  </si>
  <si>
    <t>Norska leiðin</t>
  </si>
  <si>
    <t>Gallup könnun, Ísland</t>
  </si>
  <si>
    <t>Heimili:</t>
  </si>
  <si>
    <t>Reiðufé á sölustað</t>
  </si>
  <si>
    <t>Greiðslukort, pin</t>
  </si>
  <si>
    <t>Greiðslukort, snertilaust</t>
  </si>
  <si>
    <t>Greiðslukort með snjalltæki</t>
  </si>
  <si>
    <t>Reiðufjárúttekt, hraðbanki</t>
  </si>
  <si>
    <t>Millifærsla, netbanki</t>
  </si>
  <si>
    <t>Millifærsla, bankaapp</t>
  </si>
  <si>
    <t>Eininga-verð</t>
  </si>
  <si>
    <t>Alls</t>
  </si>
  <si>
    <t>Sölu- og þjónustuaðilar</t>
  </si>
  <si>
    <t>Þ.a innlendir greiðslumiðlar, heimili</t>
  </si>
  <si>
    <t>Greiðslumiðill:</t>
  </si>
  <si>
    <t>þ.a. innlend notkun</t>
  </si>
  <si>
    <t>Noregur</t>
  </si>
  <si>
    <t>Ísland</t>
  </si>
  <si>
    <t>Einkakostnaður heimila</t>
  </si>
  <si>
    <t>Heildar-tekjur</t>
  </si>
  <si>
    <t>Hreinar tekjur</t>
  </si>
  <si>
    <t>Greiðslumiðlar</t>
  </si>
  <si>
    <t>þ.a. debetkort</t>
  </si>
  <si>
    <t>þ.a. kreditkort</t>
  </si>
  <si>
    <t>Samfélags-kostnaður (A)</t>
  </si>
  <si>
    <t>Gjöld (B)</t>
  </si>
  <si>
    <t>Einka-kostnaður (A+B)</t>
  </si>
  <si>
    <t>Kostnaður (eining)</t>
  </si>
  <si>
    <t>Tekjur (eining)</t>
  </si>
  <si>
    <t>Hreinar tekjur (eining)</t>
  </si>
  <si>
    <t>Kostnaður samfélags (A)</t>
  </si>
  <si>
    <t>Samfélags-kostnaður</t>
  </si>
  <si>
    <t>Þjónustugjöld</t>
  </si>
  <si>
    <t>Skemagjöld</t>
  </si>
  <si>
    <t>Milligjöld</t>
  </si>
  <si>
    <t>Greiðslukort, innlend</t>
  </si>
  <si>
    <t>Greiðslukort, erlend:</t>
  </si>
  <si>
    <t>%</t>
  </si>
  <si>
    <t>Einka- og samfélagskostnaður í greiðslumiðlun</t>
  </si>
  <si>
    <t>Þátttakendur í virðiskeðju greiðslumiðlunar</t>
  </si>
  <si>
    <t>Mynd II-2</t>
  </si>
  <si>
    <t>Mynd II-1</t>
  </si>
  <si>
    <t>Mynd III-1</t>
  </si>
  <si>
    <t>Mynd III-2</t>
  </si>
  <si>
    <t>Tafla II-1</t>
  </si>
  <si>
    <t>Kostnaður og tekjur á hverja einingu hjá greiðsluþjónustuveitendum</t>
  </si>
  <si>
    <t>ma.kr</t>
  </si>
  <si>
    <t>ma.kr.</t>
  </si>
  <si>
    <t>kr.</t>
  </si>
  <si>
    <t>Virðiskeðja greiðslukorta</t>
  </si>
  <si>
    <t>Greiðslukortaþóknun</t>
  </si>
  <si>
    <t>Gjöld í greiðslumiðlun greidd af heimilum</t>
  </si>
  <si>
    <t>Tafla V-1</t>
  </si>
  <si>
    <t>Samfélagskostnaður eftir greiðslumiðli</t>
  </si>
  <si>
    <t>…</t>
  </si>
  <si>
    <t>Mynd V-1</t>
  </si>
  <si>
    <t>Samfélagskostnaður, einingaverð greiðslumiðla</t>
  </si>
  <si>
    <t>Samanburður á greiðsluhraða</t>
  </si>
  <si>
    <t>Samanburður á samfélagskostnaði, einingaverð greiðslumiðla á sölustað</t>
  </si>
  <si>
    <t>Gjöld (ytri kostnaður) greiðslukorta</t>
  </si>
  <si>
    <t>Tafla V-3</t>
  </si>
  <si>
    <t>Mynd V-2</t>
  </si>
  <si>
    <t>Tafla V-4</t>
  </si>
  <si>
    <t>Tafla V-5</t>
  </si>
  <si>
    <t>Tafla V-6</t>
  </si>
  <si>
    <t>Mynd V-3</t>
  </si>
  <si>
    <t>Mynd VI-1</t>
  </si>
  <si>
    <t>Mynd 1</t>
  </si>
  <si>
    <t>Færslufjöldi, millj.</t>
  </si>
  <si>
    <t>Hlutfall, %</t>
  </si>
  <si>
    <r>
      <t>Færslufjöldi greiðslumiðla hjá sölu- og þjónustuaðilum</t>
    </r>
    <r>
      <rPr>
        <vertAlign val="superscript"/>
        <sz val="8"/>
        <color theme="1"/>
        <rFont val="Times New Roman"/>
        <family val="1"/>
      </rPr>
      <t>1</t>
    </r>
  </si>
  <si>
    <t>1. Áætlun skv. könnun Gallup og útreikningum Seðlabanka Íslands.</t>
  </si>
  <si>
    <t>Heimild: Seðlabanki Íslands.</t>
  </si>
  <si>
    <t>Debetkort (h.ás)</t>
  </si>
  <si>
    <t>Kreditkort (h.ás)</t>
  </si>
  <si>
    <t>Heimild: Seðlabanki Íslands</t>
  </si>
  <si>
    <t>Mynd 2</t>
  </si>
  <si>
    <t>Heimild Seðlabanki Íslands.</t>
  </si>
  <si>
    <r>
      <t>Einkakostnaður og tekjur greiðsluþjónustuveitenda</t>
    </r>
    <r>
      <rPr>
        <vertAlign val="superscript"/>
        <sz val="8"/>
        <color theme="1"/>
        <rFont val="Times New Roman"/>
        <family val="1"/>
      </rPr>
      <t>1</t>
    </r>
  </si>
  <si>
    <t>Tafla V-2</t>
  </si>
  <si>
    <t>Einkakostnaður sölu- og þjónustuaðila</t>
  </si>
  <si>
    <t>Debetkortanotkun hjá sölu- og þjónustuaðilum innanlands; notkun greiðslukorts erlendis</t>
  </si>
  <si>
    <t>Reiðufjárúttekt í hraðbanka innanlands þegar notað er kreditkort; reiðufjárúttekt í banka ef útgefandi og eigandi hraðbanka er ekki sá sami; öllum hraðbönkum erlendis; hjá gjaldkera innanlands og erlendis</t>
  </si>
  <si>
    <t>Gjaldeyrir með greiðslukorti í hraðbanka; gjaldeyrir af reikningi/á reikning hjá gjaldkera</t>
  </si>
  <si>
    <t>Rafræn millifærsla yfir landamæri, peningasending yfir landamæri</t>
  </si>
  <si>
    <t>Rafrænn seðill; greiðsluseðill</t>
  </si>
  <si>
    <t>Tegund gjalds1</t>
  </si>
  <si>
    <t>Kr.</t>
  </si>
  <si>
    <t>Heimildir: Seðlabanki Noregs, Seðlabanki Íslands.</t>
  </si>
  <si>
    <t>sek.</t>
  </si>
  <si>
    <t>Heimildir: Könnun hjá greiðsluþjónustuveitendum; Gallup könnun 2022 og útreikningar Seðlabanka Íslands.</t>
  </si>
  <si>
    <t>Heimildir: Könnun hjá greiðsluþjónustuveitendum og útreikningar Seðlabanka Íslands.</t>
  </si>
  <si>
    <t>millj.</t>
  </si>
  <si>
    <r>
      <t>Reiðufé</t>
    </r>
    <r>
      <rPr>
        <vertAlign val="superscript"/>
        <sz val="8"/>
        <color theme="1"/>
        <rFont val="Times New Roman"/>
        <family val="1"/>
      </rPr>
      <t>1</t>
    </r>
  </si>
  <si>
    <t>Skipting greiðslukortanotkunar hjá sölu- og þjónustuaðilum innanlands</t>
  </si>
  <si>
    <t>Færslufjöldi í millj.</t>
  </si>
  <si>
    <t>Kostnaður við smágreiðslumiðlun 2023/1</t>
  </si>
  <si>
    <t>Hraðbankaúttektir innlendra greiðslukorta innanlands</t>
  </si>
  <si>
    <t>Heimild: Seitz; kruger. Typology of payment costs. Birt í grein Sintonen, M. og Takala, K. (2022). Costs of retail payments in Finland: What paying costs? Expository Studies. Seðlabanki Finnlands</t>
  </si>
  <si>
    <t>1. Gjöld sem viðskiptabankar og sparisjóðir rukka fyrirtæki fyrir greiðslumiðlun eru ekki meðtalin. Tekjur greiðsluþjónustuveitenda eru því hærri en hér er gefið upp.</t>
  </si>
  <si>
    <t>Rekstraraðili, BNPL</t>
  </si>
  <si>
    <r>
      <t>Virðiskeðja greiðslukorta</t>
    </r>
    <r>
      <rPr>
        <vertAlign val="superscript"/>
        <sz val="8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</si>
  <si>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Lesa má nánar um aðkomu  aðila að greiðslukortum hér: https://www.sedlabanki.is/utgefid-efni/rit-og-skyrslur/rit/2023/02/17/Skyrsla-um-innlenda-ohada-smagreidslulausn/</t>
    </r>
  </si>
  <si>
    <r>
      <rPr>
        <vertAlign val="superscript"/>
        <sz val="8"/>
        <color theme="1"/>
        <rFont val="Times New Roman"/>
        <family val="1"/>
      </rPr>
      <t>1.</t>
    </r>
    <r>
      <rPr>
        <sz val="8"/>
        <color theme="1"/>
        <rFont val="Times New Roman"/>
        <family val="1"/>
      </rPr>
      <t xml:space="preserve"> Almennt verð skv. verðskrá greiðsluþjónustuveitenda. Í einhverjum tilvikum eru námsmenn og ellilífeyrisþegar undanþegnir færslugjöldum hjá bönkum.</t>
    </r>
  </si>
  <si>
    <r>
      <t>Greiðsluþjónusta</t>
    </r>
    <r>
      <rPr>
        <vertAlign val="superscript"/>
        <sz val="8"/>
        <rFont val="Times New Roman"/>
        <family val="1"/>
      </rPr>
      <t>1</t>
    </r>
  </si>
  <si>
    <t>1. Kostnaður undirverktaka sem óbeins þátttakanda er reiknaður sem hluti af samfélagskostnaði og er sá kostnaður hluti af einkakostnaði hjá beinum þátttakendum</t>
  </si>
  <si>
    <r>
      <t>Debetkort</t>
    </r>
    <r>
      <rPr>
        <vertAlign val="superscript"/>
        <sz val="9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</si>
  <si>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1.</t>
    </r>
    <r>
      <rPr>
        <sz val="8"/>
        <color theme="1"/>
        <rFont val="Times New Roman"/>
        <family val="1"/>
      </rPr>
      <t>Einingaverð á BankAxept debetkorti í Noregi.</t>
    </r>
  </si>
  <si>
    <t>Samfélagskostnaður (innri kostnaður) greiðslukorta</t>
  </si>
  <si>
    <t>Listi yfir myndir og töflur</t>
  </si>
  <si>
    <t>Myndir:</t>
  </si>
  <si>
    <t>Heiti mynda:</t>
  </si>
  <si>
    <t>Töflur:</t>
  </si>
  <si>
    <t>Heiti taflna:</t>
  </si>
  <si>
    <t>Færslufjöldi greiðslumiðla hjá sölu- og þjónustuaðilum</t>
  </si>
  <si>
    <t>II-1</t>
  </si>
  <si>
    <t>II-2</t>
  </si>
  <si>
    <t>III-1</t>
  </si>
  <si>
    <t>III-2</t>
  </si>
  <si>
    <t>V-1</t>
  </si>
  <si>
    <t>V-2</t>
  </si>
  <si>
    <t>V-3</t>
  </si>
  <si>
    <t>V-4</t>
  </si>
  <si>
    <t>V-5</t>
  </si>
  <si>
    <t>V-6</t>
  </si>
  <si>
    <t>VI-1</t>
  </si>
  <si>
    <t>Rammar</t>
  </si>
  <si>
    <t>Heiti rammagreina</t>
  </si>
  <si>
    <t>1_1</t>
  </si>
  <si>
    <t>1_2</t>
  </si>
  <si>
    <t>3_1</t>
  </si>
  <si>
    <t>Færslufjöldi í milljónum</t>
  </si>
  <si>
    <t>Einkakostnaður og tekjur greiðsluþjónustuveitenda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</si>
</sst>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Border="0" applyAlignment="0"/>
    <xf numFmtId="0" fontId="22" fillId="0" borderId="0" applyNumberFormat="0" applyFill="0" applyBorder="0" applyAlignment="0" applyProtection="0"/>
  </cellStyleXfs>
  <cellXfs count="62">
    <xf numFmtId="0" fontId="0" fillId="0" borderId="0" xfId="0"/>
    <xf numFmtId="2" fontId="5" fillId="0" borderId="0" xfId="0" applyNumberFormat="1" applyFont="1"/>
    <xf numFmtId="2" fontId="6" fillId="0" borderId="0" xfId="0" applyNumberFormat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12" fillId="0" borderId="0" xfId="0" applyFont="1" applyAlignment="1">
      <alignment vertical="center"/>
    </xf>
    <xf numFmtId="10" fontId="3" fillId="0" borderId="0" xfId="0" applyNumberFormat="1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9" fontId="14" fillId="0" borderId="0" xfId="0" applyNumberFormat="1" applyFont="1" applyAlignment="1">
      <alignment horizontal="right"/>
    </xf>
    <xf numFmtId="9" fontId="6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164" fontId="6" fillId="0" borderId="0" xfId="0" applyNumberFormat="1" applyFont="1"/>
    <xf numFmtId="3" fontId="8" fillId="0" borderId="0" xfId="0" applyNumberFormat="1" applyFont="1"/>
    <xf numFmtId="3" fontId="17" fillId="2" borderId="0" xfId="0" applyNumberFormat="1" applyFont="1" applyFill="1"/>
    <xf numFmtId="10" fontId="8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165" fontId="12" fillId="0" borderId="0" xfId="0" applyNumberFormat="1" applyFont="1"/>
    <xf numFmtId="165" fontId="11" fillId="0" borderId="0" xfId="0" applyNumberFormat="1" applyFont="1"/>
    <xf numFmtId="0" fontId="12" fillId="0" borderId="0" xfId="0" applyFont="1" applyAlignment="1">
      <alignment horizontal="left" indent="1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wrapText="1"/>
    </xf>
    <xf numFmtId="165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3" fontId="9" fillId="0" borderId="0" xfId="0" applyNumberFormat="1" applyFont="1"/>
    <xf numFmtId="0" fontId="20" fillId="0" borderId="0" xfId="0" applyFont="1"/>
    <xf numFmtId="0" fontId="23" fillId="0" borderId="0" xfId="3" applyFont="1"/>
    <xf numFmtId="16" fontId="6" fillId="0" borderId="0" xfId="0" applyNumberFormat="1" applyFont="1"/>
    <xf numFmtId="20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14" fillId="0" borderId="0" xfId="0" applyFont="1" applyAlignment="1">
      <alignment horizontal="left" vertical="center"/>
    </xf>
  </cellXfs>
  <cellStyles count="4">
    <cellStyle name="Hyperlink" xfId="3" builtinId="8"/>
    <cellStyle name="Normal" xfId="0" builtinId="0"/>
    <cellStyle name="Normal 2" xfId="1" xr:uid="{1626F548-1489-4932-94D9-E151AB1BBD67}"/>
    <cellStyle name="Normal 3" xfId="2" xr:uid="{30B6AE57-C789-459F-8F32-006550A103FB}"/>
  </cellStyles>
  <dxfs count="0"/>
  <tableStyles count="1" defaultTableStyle="TableStyleMedium2" defaultPivotStyle="PivotStyleLight16">
    <tableStyle name="Table Style 1" pivot="0" count="0" xr9:uid="{7E986ABC-FE02-4CD8-A8C6-AEFC4D639F52}"/>
  </tableStyles>
  <colors>
    <mruColors>
      <color rgb="FFF8F8F8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6FFC3.866415A0" TargetMode="External"/><Relationship Id="rId1" Type="http://schemas.openxmlformats.org/officeDocument/2006/relationships/image" Target="../media/image1.jpeg"/><Relationship Id="rId4" Type="http://schemas.openxmlformats.org/officeDocument/2006/relationships/image" Target="cid:image002.jpg@01D6FFC3.866415A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188</xdr:row>
      <xdr:rowOff>83820</xdr:rowOff>
    </xdr:from>
    <xdr:to>
      <xdr:col>9</xdr:col>
      <xdr:colOff>360621</xdr:colOff>
      <xdr:row>194</xdr:row>
      <xdr:rowOff>92708</xdr:rowOff>
    </xdr:to>
    <xdr:pic>
      <xdr:nvPicPr>
        <xdr:cNvPr id="18" name="Picture 17" descr="cid:image003.jpg@01D6FFC3.866415A0">
          <a:extLst>
            <a:ext uri="{FF2B5EF4-FFF2-40B4-BE49-F238E27FC236}">
              <a16:creationId xmlns:a16="http://schemas.microsoft.com/office/drawing/2014/main" id="{6C9A871B-EED5-4ECD-8744-218A5E2B9D58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1640" y="37936170"/>
          <a:ext cx="6363186" cy="11442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196</xdr:row>
      <xdr:rowOff>68580</xdr:rowOff>
    </xdr:from>
    <xdr:to>
      <xdr:col>9</xdr:col>
      <xdr:colOff>361907</xdr:colOff>
      <xdr:row>200</xdr:row>
      <xdr:rowOff>16510</xdr:rowOff>
    </xdr:to>
    <xdr:pic>
      <xdr:nvPicPr>
        <xdr:cNvPr id="19" name="Picture 18" descr="cid:image002.jpg@01D6FFC3.866415A0">
          <a:extLst>
            <a:ext uri="{FF2B5EF4-FFF2-40B4-BE49-F238E27FC236}">
              <a16:creationId xmlns:a16="http://schemas.microsoft.com/office/drawing/2014/main" id="{AB750CFB-A3AF-425E-AF23-AAE4F75F3A18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5020" y="39444930"/>
          <a:ext cx="6361283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9</xdr:row>
      <xdr:rowOff>19050</xdr:rowOff>
    </xdr:from>
    <xdr:to>
      <xdr:col>10</xdr:col>
      <xdr:colOff>458344</xdr:colOff>
      <xdr:row>28</xdr:row>
      <xdr:rowOff>56714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5C646C5-A72A-9B80-C798-EB76C69FC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5267325"/>
          <a:ext cx="6087619" cy="348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7</xdr:col>
      <xdr:colOff>174505</xdr:colOff>
      <xdr:row>23</xdr:row>
      <xdr:rowOff>133015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89C89F-433B-FC6F-1149-34C6E6271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4610100"/>
          <a:ext cx="6038095" cy="267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11893</xdr:colOff>
      <xdr:row>7</xdr:row>
      <xdr:rowOff>179070</xdr:rowOff>
    </xdr:from>
    <xdr:to>
      <xdr:col>8</xdr:col>
      <xdr:colOff>120015</xdr:colOff>
      <xdr:row>22</xdr:row>
      <xdr:rowOff>60938</xdr:rowOff>
    </xdr:to>
    <xdr:pic>
      <xdr:nvPicPr>
        <xdr:cNvPr id="2" name="Picture 1" descr="Diagram&#10;&#10;Description automatically generated">
          <a:extLst>
            <a:ext uri="{FF2B5EF4-FFF2-40B4-BE49-F238E27FC236}">
              <a16:creationId xmlns:a16="http://schemas.microsoft.com/office/drawing/2014/main" id="{B802854D-7C19-716A-9D67-2371D302C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543" y="1445895"/>
          <a:ext cx="4508672" cy="25964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205740</xdr:colOff>
      <xdr:row>12</xdr:row>
      <xdr:rowOff>49530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615B224-F9C5-7A61-9423-C432DE535016}"/>
            </a:ext>
          </a:extLst>
        </xdr:cNvPr>
        <xdr:cNvSpPr txBox="1"/>
      </xdr:nvSpPr>
      <xdr:spPr>
        <a:xfrm>
          <a:off x="2644140" y="3488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s-IS" sz="1100"/>
        </a:p>
      </xdr:txBody>
    </xdr:sp>
    <xdr:clientData/>
  </xdr:oneCellAnchor>
  <xdr:twoCellAnchor editAs="oneCell">
    <xdr:from>
      <xdr:col>1</xdr:col>
      <xdr:colOff>342900</xdr:colOff>
      <xdr:row>18</xdr:row>
      <xdr:rowOff>104775</xdr:rowOff>
    </xdr:from>
    <xdr:to>
      <xdr:col>10</xdr:col>
      <xdr:colOff>174521</xdr:colOff>
      <xdr:row>34</xdr:row>
      <xdr:rowOff>58698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9D3460-8CC1-26F0-0B2C-35B87AA6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3409950"/>
          <a:ext cx="5904761" cy="28495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8</xdr:row>
      <xdr:rowOff>152400</xdr:rowOff>
    </xdr:from>
    <xdr:to>
      <xdr:col>10</xdr:col>
      <xdr:colOff>561974</xdr:colOff>
      <xdr:row>24</xdr:row>
      <xdr:rowOff>9154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0B4994-134B-291E-054D-A94BFDC5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1676400"/>
          <a:ext cx="6257925" cy="2971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</xdr:row>
      <xdr:rowOff>171450</xdr:rowOff>
    </xdr:from>
    <xdr:to>
      <xdr:col>10</xdr:col>
      <xdr:colOff>132601</xdr:colOff>
      <xdr:row>27</xdr:row>
      <xdr:rowOff>37688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ACC2D81-C6D5-B61F-C0E6-6D42D1861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885950"/>
          <a:ext cx="5990476" cy="3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23FD-B32F-40CB-88C8-38376C625754}">
  <dimension ref="A1:J27"/>
  <sheetViews>
    <sheetView tabSelected="1" workbookViewId="0">
      <selection activeCell="T20" sqref="T20"/>
    </sheetView>
  </sheetViews>
  <sheetFormatPr defaultRowHeight="15" x14ac:dyDescent="0.25"/>
  <cols>
    <col min="1" max="10" width="9.140625" style="5"/>
  </cols>
  <sheetData>
    <row r="1" spans="1:3" x14ac:dyDescent="0.25">
      <c r="A1" s="12" t="s">
        <v>130</v>
      </c>
    </row>
    <row r="2" spans="1:3" x14ac:dyDescent="0.25">
      <c r="A2" s="12" t="s">
        <v>143</v>
      </c>
    </row>
    <row r="5" spans="1:3" x14ac:dyDescent="0.25">
      <c r="A5" s="12" t="s">
        <v>144</v>
      </c>
      <c r="B5" s="12" t="s">
        <v>145</v>
      </c>
      <c r="C5" s="12"/>
    </row>
    <row r="6" spans="1:3" x14ac:dyDescent="0.25">
      <c r="A6" s="5" t="s">
        <v>149</v>
      </c>
      <c r="B6" s="56" t="s">
        <v>128</v>
      </c>
    </row>
    <row r="7" spans="1:3" x14ac:dyDescent="0.25">
      <c r="A7" s="5" t="s">
        <v>150</v>
      </c>
      <c r="B7" s="56" t="s">
        <v>131</v>
      </c>
    </row>
    <row r="8" spans="1:3" x14ac:dyDescent="0.25">
      <c r="A8" s="5" t="s">
        <v>151</v>
      </c>
      <c r="B8" s="56" t="s">
        <v>73</v>
      </c>
    </row>
    <row r="9" spans="1:3" x14ac:dyDescent="0.25">
      <c r="A9" s="5" t="s">
        <v>152</v>
      </c>
      <c r="B9" s="56" t="s">
        <v>72</v>
      </c>
    </row>
    <row r="10" spans="1:3" x14ac:dyDescent="0.25">
      <c r="A10" s="5" t="s">
        <v>153</v>
      </c>
      <c r="B10" s="56" t="s">
        <v>83</v>
      </c>
    </row>
    <row r="11" spans="1:3" x14ac:dyDescent="0.25">
      <c r="A11" s="5" t="s">
        <v>154</v>
      </c>
      <c r="B11" s="56" t="s">
        <v>84</v>
      </c>
    </row>
    <row r="12" spans="1:3" x14ac:dyDescent="0.25">
      <c r="A12" s="5" t="s">
        <v>155</v>
      </c>
      <c r="B12" s="56" t="s">
        <v>90</v>
      </c>
    </row>
    <row r="13" spans="1:3" x14ac:dyDescent="0.25">
      <c r="A13" s="5" t="s">
        <v>159</v>
      </c>
      <c r="B13" s="56" t="s">
        <v>92</v>
      </c>
    </row>
    <row r="15" spans="1:3" x14ac:dyDescent="0.25">
      <c r="A15" s="12" t="s">
        <v>146</v>
      </c>
      <c r="B15" s="12" t="s">
        <v>147</v>
      </c>
      <c r="C15" s="12"/>
    </row>
    <row r="16" spans="1:3" x14ac:dyDescent="0.25">
      <c r="A16" s="5" t="s">
        <v>149</v>
      </c>
      <c r="B16" s="56" t="s">
        <v>148</v>
      </c>
    </row>
    <row r="17" spans="1:3" x14ac:dyDescent="0.25">
      <c r="A17" s="5" t="s">
        <v>153</v>
      </c>
      <c r="B17" s="56" t="s">
        <v>166</v>
      </c>
    </row>
    <row r="18" spans="1:3" x14ac:dyDescent="0.25">
      <c r="A18" s="5" t="s">
        <v>154</v>
      </c>
      <c r="B18" s="56" t="s">
        <v>79</v>
      </c>
    </row>
    <row r="19" spans="1:3" x14ac:dyDescent="0.25">
      <c r="A19" s="5" t="s">
        <v>155</v>
      </c>
      <c r="B19" s="56" t="s">
        <v>114</v>
      </c>
    </row>
    <row r="20" spans="1:3" x14ac:dyDescent="0.25">
      <c r="A20" s="5" t="s">
        <v>156</v>
      </c>
      <c r="B20" s="56" t="s">
        <v>52</v>
      </c>
    </row>
    <row r="21" spans="1:3" x14ac:dyDescent="0.25">
      <c r="A21" s="5" t="s">
        <v>157</v>
      </c>
      <c r="B21" s="56" t="s">
        <v>85</v>
      </c>
    </row>
    <row r="22" spans="1:3" x14ac:dyDescent="0.25">
      <c r="A22" s="5" t="s">
        <v>158</v>
      </c>
      <c r="B22" s="56" t="s">
        <v>87</v>
      </c>
    </row>
    <row r="24" spans="1:3" x14ac:dyDescent="0.25">
      <c r="A24" s="12" t="s">
        <v>160</v>
      </c>
      <c r="B24" s="12" t="s">
        <v>161</v>
      </c>
      <c r="C24" s="12"/>
    </row>
    <row r="25" spans="1:3" x14ac:dyDescent="0.25">
      <c r="A25" s="57" t="s">
        <v>162</v>
      </c>
      <c r="B25" s="56" t="s">
        <v>142</v>
      </c>
    </row>
    <row r="26" spans="1:3" x14ac:dyDescent="0.25">
      <c r="A26" s="58" t="s">
        <v>163</v>
      </c>
      <c r="B26" s="56" t="s">
        <v>93</v>
      </c>
    </row>
    <row r="27" spans="1:3" x14ac:dyDescent="0.25">
      <c r="A27" s="5" t="s">
        <v>164</v>
      </c>
      <c r="B27" s="56" t="s">
        <v>91</v>
      </c>
    </row>
  </sheetData>
  <hyperlinks>
    <hyperlink ref="B6" location="'Mynd II-1'!A1" display="Skipting greiðslukortanotkunar hjá sölu- og þjónustuaðilum innanlands" xr:uid="{F6DA22C8-7F11-4B14-A93E-57F94BD531CC}"/>
    <hyperlink ref="B7" location="'Mynd II-2'!A1" display="Hraðbankaúttektir innlendra greiðslukorta innanlands" xr:uid="{32899D97-AF66-4D7A-BEFE-CF2B7E617923}"/>
    <hyperlink ref="B8" location="'Mynd III-1'!A1" display="Þátttakendur í virðiskeðju greiðslumiðlunar" xr:uid="{EB3FDA29-2DC8-486E-AF5C-0EC3ED99CAB2}"/>
    <hyperlink ref="B9" location="'Mynd III-2'!A1" display="Einka- og samfélagskostnaður í greiðslumiðlun" xr:uid="{DA1A904D-2AEA-4D4E-85A6-112965B58923}"/>
    <hyperlink ref="B10" location="'Mynd V-1'!A1" display="Virðiskeðja greiðslukorta" xr:uid="{166502F6-443B-40EA-A97E-7E6FC10E6336}"/>
    <hyperlink ref="B11" location="'Mynd V-2'!A1" display="Greiðslukortaþóknun" xr:uid="{EEBB6EC0-D02B-4284-A0CF-04258FDDD01A}"/>
    <hyperlink ref="B12" location="'Mynd V-3'!A1" display="Samfélagskostnaður, einingaverð greiðslumiðla" xr:uid="{AAA47901-33AF-43F7-B362-A8BDCB1A352B}"/>
    <hyperlink ref="B13" location="'Mynd VI-1'!A1" display="Samanburður á samfélagskostnaði, einingaverð greiðslumiðla á sölustað" xr:uid="{BAB80792-9F0F-4AE0-9F31-9189AABFD54E}"/>
    <hyperlink ref="B16" location="'Tafla II-1'!A1" display="Færslufjöldi greiðslumiðla hjá sölu- og þjónustuaðilum" xr:uid="{3EA1E216-6230-4BC1-BCC2-F1297283E693}"/>
    <hyperlink ref="B17" location="'Tafla V-1'!A1" display="Einkakostnaður og tekjur greiðsluþjónustu_x0002_veitenda" xr:uid="{DC79188D-2AF8-470D-8D52-58ED43336295}"/>
    <hyperlink ref="B18" location="'Tafla V-2'!A1" display="Kostnaður og tekjur á hverja einingu hjá greiðsluþjónustuveitendum" xr:uid="{CA5D0365-02DB-4BE5-9221-976B31FF76A4}"/>
    <hyperlink ref="B19" location="'Tafla V-3'!A1" display="Einkakostnaður sölu- og þjónustuaðila" xr:uid="{6290B305-AC28-412A-A643-1FB6E92FC626}"/>
    <hyperlink ref="B20" location="'Tafla V-4'!A1" display="Einkakostnaður heimila" xr:uid="{F5EB687C-AEB9-44A0-BFE6-987FC484103F}"/>
    <hyperlink ref="B21" location="'Tafla V-5'!A1" display="Gjöld í greiðslumiðlun greidd af heimilum" xr:uid="{0156168F-BE77-4DBC-BC78-846B80CBC072}"/>
    <hyperlink ref="B22" location="'Tafla V-6'!A1" display="Samfélagskostnaður eftir greiðslumiðli" xr:uid="{B2F6B9E5-C358-4EAE-A82F-2D4D573DE399}"/>
    <hyperlink ref="B25" location="'Rammi 1_Mynd 1'!A1" display="Samfélagskostnaður (innri kostnaður) greiðslukorta" xr:uid="{7AA64FEC-8F3E-48CE-AAC6-C35BE2E178A4}"/>
    <hyperlink ref="B26" location="'Rammi 2_Mynd 2'!A1" display="Gjöld (ytri kostnaður) greiðslukorta" xr:uid="{C9886B4B-1E22-4FE8-829F-C68BF8594A6D}"/>
    <hyperlink ref="B27" location="'Rammi 3_Mynd 1'!A1" display="Samanburður á greiðsluhraða" xr:uid="{ABF14372-E62B-4A01-9E86-158E47CF47B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EE73-64C4-4832-81EE-78B7DBB7CC4F}">
  <dimension ref="B1:P19"/>
  <sheetViews>
    <sheetView zoomScaleNormal="100" workbookViewId="0">
      <selection activeCell="I42" sqref="I42"/>
    </sheetView>
  </sheetViews>
  <sheetFormatPr defaultRowHeight="15" x14ac:dyDescent="0.25"/>
  <cols>
    <col min="1" max="1" width="2.28515625" customWidth="1"/>
    <col min="2" max="2" width="21.85546875" style="5" customWidth="1"/>
    <col min="3" max="4" width="10.7109375" style="5" customWidth="1"/>
    <col min="5" max="6" width="9.140625" style="5"/>
    <col min="7" max="7" width="2.7109375" style="5" customWidth="1"/>
    <col min="8" max="16" width="9.140625" style="5"/>
  </cols>
  <sheetData>
    <row r="1" spans="2:6" x14ac:dyDescent="0.25">
      <c r="B1" s="1" t="s">
        <v>130</v>
      </c>
    </row>
    <row r="2" spans="2:6" x14ac:dyDescent="0.25">
      <c r="B2" s="1"/>
    </row>
    <row r="3" spans="2:6" x14ac:dyDescent="0.25">
      <c r="B3" s="1" t="s">
        <v>78</v>
      </c>
    </row>
    <row r="4" spans="2:6" x14ac:dyDescent="0.25">
      <c r="B4" s="2" t="s">
        <v>104</v>
      </c>
    </row>
    <row r="6" spans="2:6" x14ac:dyDescent="0.25">
      <c r="B6" s="5" t="s">
        <v>105</v>
      </c>
    </row>
    <row r="7" spans="2:6" x14ac:dyDescent="0.25">
      <c r="B7" s="5" t="s">
        <v>106</v>
      </c>
    </row>
    <row r="8" spans="2:6" x14ac:dyDescent="0.25">
      <c r="B8" s="2" t="s">
        <v>126</v>
      </c>
    </row>
    <row r="9" spans="2:6" x14ac:dyDescent="0.25">
      <c r="B9" s="5" t="s">
        <v>71</v>
      </c>
    </row>
    <row r="12" spans="2:6" ht="21" x14ac:dyDescent="0.25">
      <c r="B12" s="9" t="s">
        <v>0</v>
      </c>
      <c r="C12" s="23" t="s">
        <v>102</v>
      </c>
      <c r="D12" s="24" t="s">
        <v>103</v>
      </c>
    </row>
    <row r="13" spans="2:6" x14ac:dyDescent="0.25">
      <c r="B13" s="5" t="s">
        <v>69</v>
      </c>
      <c r="C13" s="15">
        <v>154.6</v>
      </c>
      <c r="D13" s="16">
        <f>+C13/C17</f>
        <v>0.91805225653206657</v>
      </c>
      <c r="F13" s="26"/>
    </row>
    <row r="14" spans="2:6" x14ac:dyDescent="0.25">
      <c r="B14" s="17" t="s">
        <v>3</v>
      </c>
      <c r="C14" s="18">
        <v>17.7</v>
      </c>
      <c r="D14" s="19">
        <f>+C14/C13</f>
        <v>0.11448900388098318</v>
      </c>
    </row>
    <row r="15" spans="2:6" x14ac:dyDescent="0.25">
      <c r="B15" s="5" t="s">
        <v>127</v>
      </c>
      <c r="C15" s="15">
        <v>12.7</v>
      </c>
      <c r="D15" s="16">
        <f>+C15/C17</f>
        <v>7.5415676959619954E-2</v>
      </c>
    </row>
    <row r="16" spans="2:6" x14ac:dyDescent="0.25">
      <c r="B16" s="5" t="s">
        <v>6</v>
      </c>
      <c r="C16" s="15">
        <v>1.1000000000000001</v>
      </c>
      <c r="D16" s="16">
        <f>+C16/C17</f>
        <v>6.532066508313541E-3</v>
      </c>
    </row>
    <row r="17" spans="2:5" x14ac:dyDescent="0.25">
      <c r="B17" s="12" t="s">
        <v>5</v>
      </c>
      <c r="C17" s="20">
        <f>+C13+C15+C16</f>
        <v>168.39999999999998</v>
      </c>
      <c r="D17" s="21">
        <f>+D13+D15+D16</f>
        <v>1</v>
      </c>
    </row>
    <row r="18" spans="2:5" x14ac:dyDescent="0.25">
      <c r="B18" s="5" t="s">
        <v>70</v>
      </c>
      <c r="C18" s="15">
        <v>13.9</v>
      </c>
      <c r="D18" s="22">
        <v>0.08</v>
      </c>
    </row>
    <row r="19" spans="2:5" x14ac:dyDescent="0.25">
      <c r="D19" s="15"/>
      <c r="E19" s="16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8FA5-0E7A-4056-9935-CE33B1EBE2F8}">
  <dimension ref="B1:Q17"/>
  <sheetViews>
    <sheetView workbookViewId="0">
      <selection activeCell="L8" sqref="L8"/>
    </sheetView>
  </sheetViews>
  <sheetFormatPr defaultRowHeight="15" x14ac:dyDescent="0.25"/>
  <cols>
    <col min="1" max="1" width="4.28515625" customWidth="1"/>
    <col min="2" max="2" width="32.7109375" style="5" customWidth="1"/>
    <col min="3" max="3" width="9.42578125" style="5" customWidth="1"/>
    <col min="4" max="4" width="8.7109375" style="5" customWidth="1"/>
    <col min="5" max="5" width="8.42578125" style="5" customWidth="1"/>
    <col min="6" max="6" width="11" style="5" customWidth="1"/>
    <col min="7" max="8" width="9.140625" style="5"/>
    <col min="9" max="9" width="4.28515625" style="5" customWidth="1"/>
    <col min="10" max="12" width="9.140625" style="5"/>
    <col min="13" max="17" width="9.140625" style="6"/>
  </cols>
  <sheetData>
    <row r="1" spans="2:7" ht="16.5" customHeight="1" x14ac:dyDescent="0.25">
      <c r="B1" s="1" t="s">
        <v>130</v>
      </c>
    </row>
    <row r="2" spans="2:7" ht="16.5" customHeight="1" x14ac:dyDescent="0.25">
      <c r="B2" s="1"/>
    </row>
    <row r="3" spans="2:7" x14ac:dyDescent="0.25">
      <c r="B3" s="1" t="s">
        <v>86</v>
      </c>
    </row>
    <row r="4" spans="2:7" x14ac:dyDescent="0.25">
      <c r="B4" s="5" t="s">
        <v>112</v>
      </c>
    </row>
    <row r="6" spans="2:7" ht="15.6" customHeight="1" x14ac:dyDescent="0.25">
      <c r="B6" s="5" t="s">
        <v>133</v>
      </c>
    </row>
    <row r="7" spans="2:7" x14ac:dyDescent="0.25">
      <c r="B7" s="5" t="s">
        <v>125</v>
      </c>
    </row>
    <row r="8" spans="2:7" ht="10.9" customHeight="1" x14ac:dyDescent="0.25">
      <c r="B8" s="5" t="s">
        <v>81</v>
      </c>
    </row>
    <row r="9" spans="2:7" ht="16.149999999999999" customHeight="1" x14ac:dyDescent="0.25"/>
    <row r="11" spans="2:7" ht="31.5" x14ac:dyDescent="0.25">
      <c r="B11" s="9" t="s">
        <v>55</v>
      </c>
      <c r="C11" s="30" t="s">
        <v>58</v>
      </c>
      <c r="D11" s="30" t="s">
        <v>59</v>
      </c>
      <c r="E11" s="30" t="s">
        <v>60</v>
      </c>
      <c r="F11" s="30" t="s">
        <v>53</v>
      </c>
      <c r="G11" s="30" t="s">
        <v>54</v>
      </c>
    </row>
    <row r="12" spans="2:7" x14ac:dyDescent="0.25">
      <c r="B12" s="31" t="s">
        <v>4</v>
      </c>
      <c r="C12" s="32">
        <v>2.7</v>
      </c>
      <c r="D12" s="31">
        <v>0.9</v>
      </c>
      <c r="E12" s="33">
        <v>3.6</v>
      </c>
      <c r="F12" s="31">
        <v>0.5</v>
      </c>
      <c r="G12" s="31">
        <f>+F12-E12</f>
        <v>-3.1</v>
      </c>
    </row>
    <row r="13" spans="2:7" x14ac:dyDescent="0.25">
      <c r="B13" s="31" t="s">
        <v>2</v>
      </c>
      <c r="C13" s="32">
        <v>12.3</v>
      </c>
      <c r="D13" s="31">
        <v>4.7</v>
      </c>
      <c r="E13" s="33">
        <v>17</v>
      </c>
      <c r="F13" s="31">
        <v>25.8</v>
      </c>
      <c r="G13" s="31">
        <f t="shared" ref="G13:G16" si="0">+F13-E13</f>
        <v>8.8000000000000007</v>
      </c>
    </row>
    <row r="14" spans="2:7" x14ac:dyDescent="0.25">
      <c r="B14" s="34" t="s">
        <v>56</v>
      </c>
      <c r="C14" s="32">
        <v>6.4</v>
      </c>
      <c r="D14" s="31">
        <v>1.7</v>
      </c>
      <c r="E14" s="33">
        <v>8.1</v>
      </c>
      <c r="F14" s="31">
        <v>8.8000000000000007</v>
      </c>
      <c r="G14" s="31">
        <f t="shared" si="0"/>
        <v>0.70000000000000107</v>
      </c>
    </row>
    <row r="15" spans="2:7" x14ac:dyDescent="0.25">
      <c r="B15" s="34" t="s">
        <v>57</v>
      </c>
      <c r="C15" s="32">
        <v>5.9</v>
      </c>
      <c r="D15" s="31">
        <v>3</v>
      </c>
      <c r="E15" s="33">
        <v>8.9</v>
      </c>
      <c r="F15" s="31">
        <v>17</v>
      </c>
      <c r="G15" s="31">
        <f t="shared" si="0"/>
        <v>8.1</v>
      </c>
    </row>
    <row r="16" spans="2:7" x14ac:dyDescent="0.25">
      <c r="B16" s="31" t="s">
        <v>33</v>
      </c>
      <c r="C16" s="32">
        <v>9.6999999999999993</v>
      </c>
      <c r="D16" s="31">
        <v>7.6</v>
      </c>
      <c r="E16" s="33">
        <v>17.3</v>
      </c>
      <c r="F16" s="31">
        <v>0.8</v>
      </c>
      <c r="G16" s="31">
        <f t="shared" si="0"/>
        <v>-16.5</v>
      </c>
    </row>
    <row r="17" spans="2:7" x14ac:dyDescent="0.25">
      <c r="B17" s="35" t="s">
        <v>45</v>
      </c>
      <c r="C17" s="32">
        <f>+C12+C13+C16</f>
        <v>24.7</v>
      </c>
      <c r="D17" s="32">
        <f>+D12+D13+D16</f>
        <v>13.2</v>
      </c>
      <c r="E17" s="33">
        <f>+E12+E13+E16</f>
        <v>37.900000000000006</v>
      </c>
      <c r="F17" s="33">
        <f>+F12+F13+F16</f>
        <v>27.1</v>
      </c>
      <c r="G17" s="33">
        <f>+G12+G13+G16</f>
        <v>-10.799999999999999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38C7-BC7E-4E5B-858E-D6F4EFEBACFC}">
  <dimension ref="B1:W17"/>
  <sheetViews>
    <sheetView topLeftCell="A10" workbookViewId="0">
      <selection activeCell="J21" sqref="J21"/>
    </sheetView>
  </sheetViews>
  <sheetFormatPr defaultRowHeight="15" x14ac:dyDescent="0.25"/>
  <cols>
    <col min="1" max="1" width="2.85546875" customWidth="1"/>
    <col min="2" max="2" width="20.28515625" style="5" customWidth="1"/>
    <col min="3" max="3" width="11.28515625" style="5" customWidth="1"/>
    <col min="4" max="4" width="8.7109375" style="5" customWidth="1"/>
    <col min="5" max="5" width="12.28515625" style="5" customWidth="1"/>
    <col min="6" max="7" width="9.140625" style="3"/>
    <col min="8" max="8" width="4" style="3" customWidth="1"/>
    <col min="9" max="9" width="9.140625" style="3" customWidth="1"/>
    <col min="10" max="23" width="9.140625" style="3"/>
  </cols>
  <sheetData>
    <row r="1" spans="2:9" x14ac:dyDescent="0.25">
      <c r="B1" s="1" t="s">
        <v>130</v>
      </c>
    </row>
    <row r="2" spans="2:9" x14ac:dyDescent="0.25">
      <c r="B2" s="1"/>
    </row>
    <row r="3" spans="2:9" x14ac:dyDescent="0.25">
      <c r="B3" s="1" t="s">
        <v>113</v>
      </c>
      <c r="I3" s="12"/>
    </row>
    <row r="4" spans="2:9" x14ac:dyDescent="0.25">
      <c r="B4" s="59" t="s">
        <v>79</v>
      </c>
      <c r="C4" s="59"/>
      <c r="D4" s="59"/>
      <c r="E4" s="59"/>
    </row>
    <row r="7" spans="2:9" x14ac:dyDescent="0.25">
      <c r="B7" s="5" t="s">
        <v>125</v>
      </c>
    </row>
    <row r="8" spans="2:9" x14ac:dyDescent="0.25">
      <c r="B8" s="5" t="s">
        <v>82</v>
      </c>
    </row>
    <row r="10" spans="2:9" x14ac:dyDescent="0.25">
      <c r="C10" s="11"/>
    </row>
    <row r="11" spans="2:9" ht="25.15" customHeight="1" x14ac:dyDescent="0.25">
      <c r="B11" s="36" t="s">
        <v>55</v>
      </c>
      <c r="C11" s="37" t="s">
        <v>61</v>
      </c>
      <c r="D11" s="37" t="s">
        <v>62</v>
      </c>
      <c r="E11" s="37" t="s">
        <v>63</v>
      </c>
    </row>
    <row r="12" spans="2:9" x14ac:dyDescent="0.25">
      <c r="B12" s="31" t="s">
        <v>4</v>
      </c>
      <c r="C12" s="38">
        <v>235.1</v>
      </c>
      <c r="D12" s="32">
        <v>32.659657399557815</v>
      </c>
      <c r="E12" s="32">
        <v>-202.44034260044219</v>
      </c>
    </row>
    <row r="13" spans="2:9" x14ac:dyDescent="0.25">
      <c r="B13" s="31" t="s">
        <v>2</v>
      </c>
      <c r="C13" s="38">
        <v>109.6</v>
      </c>
      <c r="D13" s="32">
        <v>166.37313845063147</v>
      </c>
      <c r="E13" s="32">
        <v>56.773138450631478</v>
      </c>
    </row>
    <row r="14" spans="2:9" x14ac:dyDescent="0.25">
      <c r="B14" s="34" t="s">
        <v>56</v>
      </c>
      <c r="C14" s="38">
        <v>91.464445364910517</v>
      </c>
      <c r="D14" s="32">
        <v>99.368780149532427</v>
      </c>
      <c r="E14" s="32">
        <v>7.9043347846219092</v>
      </c>
    </row>
    <row r="15" spans="2:9" x14ac:dyDescent="0.25">
      <c r="B15" s="34" t="s">
        <v>57</v>
      </c>
      <c r="C15" s="38">
        <v>133.80619943065315</v>
      </c>
      <c r="D15" s="32">
        <v>255.5848753169779</v>
      </c>
      <c r="E15" s="32">
        <v>121.77867588632475</v>
      </c>
    </row>
    <row r="16" spans="2:9" x14ac:dyDescent="0.25">
      <c r="B16" s="31" t="s">
        <v>33</v>
      </c>
      <c r="C16" s="38">
        <v>78.400000000000006</v>
      </c>
      <c r="D16" s="32">
        <v>16.939151617582446</v>
      </c>
      <c r="E16" s="32">
        <v>-61.460848382417559</v>
      </c>
    </row>
    <row r="17" spans="2:5" x14ac:dyDescent="0.25">
      <c r="B17" s="31" t="s">
        <v>45</v>
      </c>
      <c r="C17" s="33">
        <v>101.69487130425087</v>
      </c>
      <c r="D17" s="33">
        <v>72.715857845519736</v>
      </c>
      <c r="E17" s="33">
        <v>-28.97901345873111</v>
      </c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9015-2F9F-4DC8-93E9-677839B64BB5}">
  <dimension ref="B1:N19"/>
  <sheetViews>
    <sheetView zoomScaleNormal="100" workbookViewId="0">
      <selection activeCell="K7" sqref="K7"/>
    </sheetView>
  </sheetViews>
  <sheetFormatPr defaultRowHeight="15" x14ac:dyDescent="0.25"/>
  <cols>
    <col min="1" max="1" width="4.85546875" customWidth="1"/>
    <col min="2" max="2" width="20.7109375" style="5" customWidth="1"/>
    <col min="3" max="3" width="15.42578125" style="5" customWidth="1"/>
    <col min="4" max="4" width="10.28515625" style="5" customWidth="1"/>
    <col min="5" max="5" width="12" style="5" customWidth="1"/>
    <col min="6" max="6" width="9.7109375" style="5" customWidth="1"/>
    <col min="7" max="7" width="9.140625" style="5"/>
    <col min="8" max="8" width="2.28515625" style="5" customWidth="1"/>
    <col min="9" max="9" width="4.7109375" style="5" customWidth="1"/>
    <col min="10" max="12" width="9.140625" style="5"/>
    <col min="13" max="13" width="28.85546875" style="5" customWidth="1"/>
    <col min="14" max="14" width="9.140625" style="5"/>
  </cols>
  <sheetData>
    <row r="1" spans="2:6" x14ac:dyDescent="0.25">
      <c r="B1" s="1" t="s">
        <v>130</v>
      </c>
    </row>
    <row r="2" spans="2:6" x14ac:dyDescent="0.25">
      <c r="B2" s="1"/>
    </row>
    <row r="3" spans="2:6" x14ac:dyDescent="0.25">
      <c r="B3" s="1" t="s">
        <v>94</v>
      </c>
    </row>
    <row r="4" spans="2:6" x14ac:dyDescent="0.25">
      <c r="B4" s="59" t="s">
        <v>114</v>
      </c>
      <c r="C4" s="59"/>
      <c r="D4" s="59"/>
      <c r="E4" s="59"/>
    </row>
    <row r="7" spans="2:6" x14ac:dyDescent="0.25">
      <c r="B7" s="5" t="s">
        <v>124</v>
      </c>
    </row>
    <row r="8" spans="2:6" x14ac:dyDescent="0.25">
      <c r="B8" s="5" t="s">
        <v>81</v>
      </c>
    </row>
    <row r="9" spans="2:6" x14ac:dyDescent="0.25">
      <c r="B9" s="8" t="s">
        <v>82</v>
      </c>
    </row>
    <row r="10" spans="2:6" x14ac:dyDescent="0.25">
      <c r="B10" s="8"/>
    </row>
    <row r="11" spans="2:6" x14ac:dyDescent="0.25">
      <c r="B11" s="8"/>
    </row>
    <row r="12" spans="2:6" ht="32.450000000000003" customHeight="1" x14ac:dyDescent="0.25">
      <c r="B12" s="23" t="s">
        <v>46</v>
      </c>
      <c r="C12" s="30" t="s">
        <v>58</v>
      </c>
      <c r="D12" s="30" t="s">
        <v>59</v>
      </c>
      <c r="E12" s="30" t="s">
        <v>60</v>
      </c>
      <c r="F12" s="30" t="s">
        <v>44</v>
      </c>
    </row>
    <row r="13" spans="2:6" x14ac:dyDescent="0.25">
      <c r="B13" s="13" t="s">
        <v>4</v>
      </c>
      <c r="C13" s="39">
        <v>1.870313342</v>
      </c>
      <c r="D13" s="39">
        <v>4.7166657000000001E-2</v>
      </c>
      <c r="E13" s="39">
        <v>1.917479999</v>
      </c>
      <c r="F13" s="32">
        <v>166.50079344936998</v>
      </c>
    </row>
    <row r="14" spans="2:6" x14ac:dyDescent="0.25">
      <c r="B14" s="13" t="s">
        <v>2</v>
      </c>
      <c r="C14" s="39">
        <v>2.14295569</v>
      </c>
      <c r="D14" s="39">
        <v>10.815646643999999</v>
      </c>
      <c r="E14" s="39">
        <v>12.958602334</v>
      </c>
      <c r="F14" s="32">
        <v>76.686791372167647</v>
      </c>
    </row>
    <row r="15" spans="2:6" x14ac:dyDescent="0.25">
      <c r="B15" s="40" t="s">
        <v>56</v>
      </c>
      <c r="C15" s="41">
        <v>1.255329149</v>
      </c>
      <c r="D15" s="41">
        <v>3.8589809329999998</v>
      </c>
      <c r="E15" s="41">
        <v>5.1143100820000003</v>
      </c>
      <c r="F15" s="32">
        <v>55.151907500334389</v>
      </c>
    </row>
    <row r="16" spans="2:6" x14ac:dyDescent="0.25">
      <c r="B16" s="40" t="s">
        <v>57</v>
      </c>
      <c r="C16" s="41">
        <v>0.88762654100000005</v>
      </c>
      <c r="D16" s="41">
        <v>6.9566657110000003</v>
      </c>
      <c r="E16" s="41">
        <v>7.8442922519999998</v>
      </c>
      <c r="F16" s="32">
        <v>102.87656475979395</v>
      </c>
    </row>
    <row r="17" spans="2:6" x14ac:dyDescent="0.25">
      <c r="B17" s="13" t="s">
        <v>33</v>
      </c>
      <c r="C17" s="39">
        <v>0.46761941309999999</v>
      </c>
      <c r="D17" s="39">
        <v>0.11957179699999999</v>
      </c>
      <c r="E17" s="39">
        <v>0.58719120999999996</v>
      </c>
      <c r="F17" s="32">
        <v>4.1516680246023654</v>
      </c>
    </row>
    <row r="18" spans="2:6" x14ac:dyDescent="0.25">
      <c r="B18" s="9" t="s">
        <v>45</v>
      </c>
      <c r="C18" s="42">
        <v>4.4808884450999997</v>
      </c>
      <c r="D18" s="42">
        <v>10.982385098</v>
      </c>
      <c r="E18" s="42">
        <v>15.463273543</v>
      </c>
      <c r="F18" s="33">
        <v>48.032695967265475</v>
      </c>
    </row>
    <row r="19" spans="2:6" x14ac:dyDescent="0.25">
      <c r="B19" s="13" t="s">
        <v>47</v>
      </c>
      <c r="C19" s="43"/>
      <c r="D19" s="41">
        <v>7.2218770330000002</v>
      </c>
      <c r="E19" s="43"/>
      <c r="F19" s="32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3BB2A-4960-4E34-B2D3-F3CD78983402}">
  <dimension ref="B1:S39"/>
  <sheetViews>
    <sheetView workbookViewId="0">
      <selection activeCell="F58" sqref="F58"/>
    </sheetView>
  </sheetViews>
  <sheetFormatPr defaultRowHeight="15" x14ac:dyDescent="0.25"/>
  <cols>
    <col min="2" max="2" width="16.42578125" style="5" customWidth="1"/>
    <col min="3" max="3" width="20.5703125" style="5" customWidth="1"/>
    <col min="4" max="4" width="11.28515625" style="5" customWidth="1"/>
    <col min="5" max="5" width="10" style="5" customWidth="1"/>
    <col min="6" max="6" width="9.42578125" style="5" customWidth="1"/>
    <col min="7" max="7" width="9.7109375" style="5" customWidth="1"/>
    <col min="8" max="8" width="9.140625" style="5"/>
    <col min="9" max="9" width="4" style="5" customWidth="1"/>
    <col min="10" max="19" width="9.140625" style="5"/>
  </cols>
  <sheetData>
    <row r="1" spans="2:6" x14ac:dyDescent="0.25">
      <c r="B1" s="12" t="s">
        <v>130</v>
      </c>
    </row>
    <row r="3" spans="2:6" x14ac:dyDescent="0.25">
      <c r="B3" s="1" t="s">
        <v>96</v>
      </c>
    </row>
    <row r="4" spans="2:6" x14ac:dyDescent="0.25">
      <c r="B4" s="59" t="s">
        <v>52</v>
      </c>
      <c r="C4" s="59"/>
      <c r="D4" s="59"/>
      <c r="E4" s="59"/>
    </row>
    <row r="7" spans="2:6" x14ac:dyDescent="0.25">
      <c r="B7" s="8" t="s">
        <v>106</v>
      </c>
    </row>
    <row r="8" spans="2:6" x14ac:dyDescent="0.25">
      <c r="B8" s="5" t="s">
        <v>80</v>
      </c>
    </row>
    <row r="9" spans="2:6" x14ac:dyDescent="0.25">
      <c r="B9" s="8" t="s">
        <v>82</v>
      </c>
    </row>
    <row r="12" spans="2:6" ht="31.5" x14ac:dyDescent="0.25">
      <c r="B12" s="44" t="s">
        <v>48</v>
      </c>
      <c r="C12" s="30" t="s">
        <v>64</v>
      </c>
      <c r="D12" s="30" t="s">
        <v>59</v>
      </c>
      <c r="E12" s="30" t="s">
        <v>60</v>
      </c>
      <c r="F12" s="30" t="s">
        <v>44</v>
      </c>
    </row>
    <row r="13" spans="2:6" x14ac:dyDescent="0.25">
      <c r="B13" s="13" t="s">
        <v>4</v>
      </c>
      <c r="C13" s="38">
        <v>0.55089999999999995</v>
      </c>
      <c r="D13" s="38">
        <v>0.50089719399999999</v>
      </c>
      <c r="E13" s="38">
        <v>1.051876679</v>
      </c>
      <c r="F13" s="32">
        <v>68.707863925449303</v>
      </c>
    </row>
    <row r="14" spans="2:6" x14ac:dyDescent="0.25">
      <c r="B14" s="13" t="s">
        <v>2</v>
      </c>
      <c r="C14" s="38">
        <v>2.2303578489999998</v>
      </c>
      <c r="D14" s="38">
        <v>9.091537787</v>
      </c>
      <c r="E14" s="38">
        <v>11.321895636000001</v>
      </c>
      <c r="F14" s="32">
        <v>65.028243298023042</v>
      </c>
    </row>
    <row r="15" spans="2:6" x14ac:dyDescent="0.25">
      <c r="B15" s="40" t="s">
        <v>56</v>
      </c>
      <c r="C15" s="38">
        <v>1.26367585</v>
      </c>
      <c r="D15" s="38">
        <v>3.153964335</v>
      </c>
      <c r="E15" s="38">
        <v>4.4176401859999999</v>
      </c>
      <c r="F15" s="32">
        <v>45.114958109422666</v>
      </c>
    </row>
    <row r="16" spans="2:6" x14ac:dyDescent="0.25">
      <c r="B16" s="40" t="s">
        <v>57</v>
      </c>
      <c r="C16" s="38">
        <v>0.96668199899999996</v>
      </c>
      <c r="D16" s="38">
        <v>5.9375734519999996</v>
      </c>
      <c r="E16" s="38">
        <v>6.904255451</v>
      </c>
      <c r="F16" s="32">
        <v>90.621626274070081</v>
      </c>
    </row>
    <row r="17" spans="2:6" x14ac:dyDescent="0.25">
      <c r="B17" s="13" t="s">
        <v>33</v>
      </c>
      <c r="C17" s="38">
        <v>2.864417419</v>
      </c>
      <c r="D17" s="38">
        <v>0.64349694599999996</v>
      </c>
      <c r="E17" s="38">
        <v>3.507914365</v>
      </c>
      <c r="F17" s="32">
        <v>35.21688677110911</v>
      </c>
    </row>
    <row r="18" spans="2:6" x14ac:dyDescent="0.25">
      <c r="B18" s="9" t="s">
        <v>45</v>
      </c>
      <c r="C18" s="45">
        <v>5.6457547520000002</v>
      </c>
      <c r="D18" s="45">
        <v>10.235931926999999</v>
      </c>
      <c r="E18" s="45">
        <v>15.88168668</v>
      </c>
      <c r="F18" s="33">
        <v>42.614408522876914</v>
      </c>
    </row>
    <row r="19" spans="2:6" x14ac:dyDescent="0.25">
      <c r="B19" s="46" t="s">
        <v>49</v>
      </c>
      <c r="C19" s="38"/>
      <c r="D19" s="47">
        <v>7.1309563069999999</v>
      </c>
      <c r="E19" s="38"/>
      <c r="F19" s="31"/>
    </row>
    <row r="39" spans="6:6" x14ac:dyDescent="0.25">
      <c r="F39" s="5" t="s">
        <v>21</v>
      </c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70780-A39A-4EAF-8B1A-60633AADC5C0}">
  <dimension ref="B1:L20"/>
  <sheetViews>
    <sheetView workbookViewId="0">
      <selection activeCell="B1" sqref="B1"/>
    </sheetView>
  </sheetViews>
  <sheetFormatPr defaultRowHeight="15" x14ac:dyDescent="0.25"/>
  <cols>
    <col min="1" max="1" width="5.5703125" customWidth="1"/>
    <col min="2" max="2" width="25.42578125" style="5" customWidth="1"/>
    <col min="3" max="3" width="54.7109375" style="5" customWidth="1"/>
    <col min="4" max="4" width="83" style="5" customWidth="1"/>
    <col min="5" max="5" width="29.42578125" style="5" customWidth="1"/>
    <col min="6" max="6" width="7.28515625" style="5" customWidth="1"/>
    <col min="7" max="12" width="9.140625" style="5"/>
    <col min="17" max="17" width="59.85546875" customWidth="1"/>
  </cols>
  <sheetData>
    <row r="1" spans="2:4" x14ac:dyDescent="0.25">
      <c r="B1" s="12" t="s">
        <v>130</v>
      </c>
    </row>
    <row r="3" spans="2:4" x14ac:dyDescent="0.25">
      <c r="B3" s="1" t="s">
        <v>97</v>
      </c>
    </row>
    <row r="4" spans="2:4" x14ac:dyDescent="0.25">
      <c r="B4" s="5" t="s">
        <v>85</v>
      </c>
    </row>
    <row r="6" spans="2:4" x14ac:dyDescent="0.25">
      <c r="B6" s="5" t="s">
        <v>137</v>
      </c>
    </row>
    <row r="7" spans="2:4" x14ac:dyDescent="0.25">
      <c r="B7" s="5" t="s">
        <v>106</v>
      </c>
    </row>
    <row r="11" spans="2:4" ht="15" customHeight="1" x14ac:dyDescent="0.25">
      <c r="B11" s="9" t="s">
        <v>7</v>
      </c>
      <c r="C11" s="9" t="s">
        <v>8</v>
      </c>
      <c r="D11" s="9" t="s">
        <v>120</v>
      </c>
    </row>
    <row r="12" spans="2:4" ht="15" customHeight="1" x14ac:dyDescent="0.25">
      <c r="B12" s="10" t="s">
        <v>9</v>
      </c>
      <c r="C12" s="10" t="s">
        <v>10</v>
      </c>
      <c r="D12" s="10" t="s">
        <v>11</v>
      </c>
    </row>
    <row r="13" spans="2:4" ht="15" customHeight="1" x14ac:dyDescent="0.25">
      <c r="B13" s="10" t="s">
        <v>12</v>
      </c>
      <c r="C13" s="10" t="s">
        <v>134</v>
      </c>
      <c r="D13" s="10" t="s">
        <v>13</v>
      </c>
    </row>
    <row r="14" spans="2:4" ht="15" customHeight="1" x14ac:dyDescent="0.25">
      <c r="B14" s="10" t="s">
        <v>14</v>
      </c>
      <c r="C14" s="10" t="s">
        <v>10</v>
      </c>
      <c r="D14" s="10" t="s">
        <v>115</v>
      </c>
    </row>
    <row r="15" spans="2:4" ht="15" customHeight="1" x14ac:dyDescent="0.25">
      <c r="B15" s="10" t="s">
        <v>15</v>
      </c>
      <c r="C15" s="10" t="s">
        <v>10</v>
      </c>
      <c r="D15" s="10" t="s">
        <v>116</v>
      </c>
    </row>
    <row r="16" spans="2:4" ht="15" customHeight="1" x14ac:dyDescent="0.25">
      <c r="B16" s="10" t="s">
        <v>16</v>
      </c>
      <c r="C16" s="10" t="s">
        <v>10</v>
      </c>
      <c r="D16" s="10" t="s">
        <v>117</v>
      </c>
    </row>
    <row r="17" spans="2:5" ht="15" customHeight="1" x14ac:dyDescent="0.25">
      <c r="B17" s="10" t="s">
        <v>17</v>
      </c>
      <c r="C17" s="10" t="s">
        <v>18</v>
      </c>
      <c r="D17" s="10" t="s">
        <v>118</v>
      </c>
    </row>
    <row r="18" spans="2:5" ht="15" customHeight="1" x14ac:dyDescent="0.25">
      <c r="B18" s="10" t="s">
        <v>19</v>
      </c>
      <c r="C18" s="10" t="s">
        <v>20</v>
      </c>
      <c r="D18" s="10" t="s">
        <v>119</v>
      </c>
    </row>
    <row r="19" spans="2:5" ht="15" customHeight="1" x14ac:dyDescent="0.25">
      <c r="C19" s="10"/>
      <c r="D19" s="10"/>
      <c r="E19" s="10"/>
    </row>
    <row r="20" spans="2:5" ht="15" customHeight="1" x14ac:dyDescent="0.25">
      <c r="B20" s="60"/>
      <c r="C20" s="60"/>
      <c r="D20" s="60"/>
    </row>
  </sheetData>
  <mergeCells count="1">
    <mergeCell ref="B20:D2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DF04-22F1-4D00-8C86-30A07B06E18D}">
  <dimension ref="B1:S19"/>
  <sheetViews>
    <sheetView workbookViewId="0">
      <selection activeCell="B1" sqref="B1"/>
    </sheetView>
  </sheetViews>
  <sheetFormatPr defaultRowHeight="15" x14ac:dyDescent="0.25"/>
  <cols>
    <col min="1" max="1" width="6.7109375" customWidth="1"/>
    <col min="2" max="2" width="39.28515625" style="5" customWidth="1"/>
    <col min="3" max="3" width="10.28515625" style="5" customWidth="1"/>
    <col min="4" max="4" width="9.7109375" style="5" customWidth="1"/>
    <col min="5" max="8" width="9.140625" style="5"/>
    <col min="9" max="9" width="3.7109375" style="5" customWidth="1"/>
    <col min="10" max="10" width="17.42578125" style="5" customWidth="1"/>
    <col min="11" max="16" width="9.140625" style="5"/>
    <col min="17" max="19" width="9.140625" style="6"/>
  </cols>
  <sheetData>
    <row r="1" spans="2:7" x14ac:dyDescent="0.25">
      <c r="B1" s="1" t="s">
        <v>130</v>
      </c>
    </row>
    <row r="2" spans="2:7" x14ac:dyDescent="0.25">
      <c r="B2" s="1"/>
    </row>
    <row r="3" spans="2:7" x14ac:dyDescent="0.25">
      <c r="B3" s="1" t="s">
        <v>98</v>
      </c>
    </row>
    <row r="4" spans="2:7" x14ac:dyDescent="0.25">
      <c r="B4" s="59" t="s">
        <v>87</v>
      </c>
      <c r="C4" s="59"/>
      <c r="D4" s="59"/>
      <c r="E4" s="59"/>
    </row>
    <row r="5" spans="2:7" x14ac:dyDescent="0.25">
      <c r="B5" s="1"/>
    </row>
    <row r="6" spans="2:7" x14ac:dyDescent="0.25">
      <c r="B6" s="5" t="s">
        <v>139</v>
      </c>
    </row>
    <row r="7" spans="2:7" x14ac:dyDescent="0.25">
      <c r="B7" s="11" t="s">
        <v>106</v>
      </c>
    </row>
    <row r="8" spans="2:7" x14ac:dyDescent="0.25">
      <c r="B8" s="5" t="s">
        <v>81</v>
      </c>
    </row>
    <row r="9" spans="2:7" x14ac:dyDescent="0.25">
      <c r="B9" s="8" t="s">
        <v>71</v>
      </c>
    </row>
    <row r="11" spans="2:7" x14ac:dyDescent="0.25">
      <c r="B11" s="61"/>
      <c r="C11" s="61"/>
      <c r="D11" s="61"/>
      <c r="E11" s="61"/>
      <c r="F11" s="61"/>
      <c r="G11" s="61"/>
    </row>
    <row r="12" spans="2:7" ht="21" x14ac:dyDescent="0.25">
      <c r="B12" s="48" t="s">
        <v>0</v>
      </c>
      <c r="C12" s="30" t="s">
        <v>65</v>
      </c>
      <c r="D12" s="30" t="s">
        <v>1</v>
      </c>
      <c r="E12" s="30" t="s">
        <v>30</v>
      </c>
      <c r="F12" s="30" t="s">
        <v>31</v>
      </c>
      <c r="G12" s="30" t="s">
        <v>32</v>
      </c>
    </row>
    <row r="13" spans="2:7" x14ac:dyDescent="0.25">
      <c r="B13" s="49" t="s">
        <v>4</v>
      </c>
      <c r="C13" s="50">
        <v>5.2</v>
      </c>
      <c r="D13" s="50">
        <v>0.13</v>
      </c>
      <c r="E13" s="50">
        <v>1.8E-3</v>
      </c>
      <c r="F13" s="52">
        <v>3.5000000000000001E-3</v>
      </c>
      <c r="G13" s="52">
        <v>3.0000000000000001E-3</v>
      </c>
    </row>
    <row r="14" spans="2:7" x14ac:dyDescent="0.25">
      <c r="B14" s="49" t="s">
        <v>138</v>
      </c>
      <c r="C14" s="50">
        <v>20.5</v>
      </c>
      <c r="D14" s="50">
        <v>0.44</v>
      </c>
      <c r="E14" s="50">
        <v>6.3E-3</v>
      </c>
      <c r="F14" s="52"/>
      <c r="G14" s="52"/>
    </row>
    <row r="15" spans="2:7" x14ac:dyDescent="0.25">
      <c r="B15" s="49" t="s">
        <v>2</v>
      </c>
      <c r="C15" s="50">
        <v>20.100000000000001</v>
      </c>
      <c r="D15" s="50">
        <v>0.43</v>
      </c>
      <c r="E15" s="50">
        <v>6.1999999999999998E-3</v>
      </c>
      <c r="F15" s="52">
        <v>1.2500000000000001E-2</v>
      </c>
      <c r="G15" s="52">
        <v>1.0999999999999999E-2</v>
      </c>
    </row>
    <row r="16" spans="2:7" x14ac:dyDescent="0.25">
      <c r="B16" s="51" t="s">
        <v>56</v>
      </c>
      <c r="C16" s="50">
        <v>10.6</v>
      </c>
      <c r="D16" s="50">
        <v>0.23</v>
      </c>
      <c r="E16" s="50">
        <v>3.3E-3</v>
      </c>
      <c r="F16" s="52">
        <v>6.1999999999999998E-3</v>
      </c>
      <c r="G16" s="52"/>
    </row>
    <row r="17" spans="2:7" x14ac:dyDescent="0.25">
      <c r="B17" s="51" t="s">
        <v>57</v>
      </c>
      <c r="C17" s="50">
        <v>9.5</v>
      </c>
      <c r="D17" s="50">
        <v>0.2</v>
      </c>
      <c r="E17" s="50">
        <v>2.8999999999999998E-3</v>
      </c>
      <c r="F17" s="52">
        <v>3.3E-3</v>
      </c>
      <c r="G17" s="52"/>
    </row>
    <row r="18" spans="2:7" x14ac:dyDescent="0.25">
      <c r="B18" s="48" t="s">
        <v>5</v>
      </c>
      <c r="C18" s="24">
        <v>46.5</v>
      </c>
      <c r="D18" s="24">
        <v>1</v>
      </c>
      <c r="E18" s="24">
        <v>1.43E-2</v>
      </c>
      <c r="F18" s="53">
        <v>1.6E-2</v>
      </c>
      <c r="G18" s="53">
        <v>1.4E-2</v>
      </c>
    </row>
    <row r="19" spans="2:7" ht="14.25" customHeight="1" x14ac:dyDescent="0.25">
      <c r="B19" s="25"/>
      <c r="C19" s="25"/>
      <c r="D19" s="25"/>
      <c r="E19" s="25"/>
      <c r="F19" s="25"/>
      <c r="G19" s="25"/>
    </row>
  </sheetData>
  <mergeCells count="2">
    <mergeCell ref="B11:G11"/>
    <mergeCell ref="B4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BE4A-22C6-461B-8901-CAE71E5F2FEF}">
  <dimension ref="B1:V13"/>
  <sheetViews>
    <sheetView workbookViewId="0">
      <selection activeCell="Z49" sqref="Z49"/>
    </sheetView>
  </sheetViews>
  <sheetFormatPr defaultRowHeight="15" x14ac:dyDescent="0.25"/>
  <cols>
    <col min="2" max="14" width="9.140625" style="5"/>
    <col min="15" max="15" width="7.85546875" style="5" customWidth="1"/>
    <col min="16" max="22" width="9.140625" style="5"/>
  </cols>
  <sheetData>
    <row r="1" spans="2:2" x14ac:dyDescent="0.25">
      <c r="B1" s="12" t="s">
        <v>130</v>
      </c>
    </row>
    <row r="3" spans="2:2" x14ac:dyDescent="0.25">
      <c r="B3" s="12" t="s">
        <v>101</v>
      </c>
    </row>
    <row r="4" spans="2:2" x14ac:dyDescent="0.25">
      <c r="B4" s="5" t="s">
        <v>142</v>
      </c>
    </row>
    <row r="7" spans="2:2" x14ac:dyDescent="0.25">
      <c r="B7" s="5" t="s">
        <v>106</v>
      </c>
    </row>
    <row r="13" spans="2:2" ht="20.2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762B-1ADE-45FA-935C-3C14424BE6A0}">
  <dimension ref="B1:U34"/>
  <sheetViews>
    <sheetView workbookViewId="0">
      <selection activeCell="AE48" sqref="AE48"/>
    </sheetView>
  </sheetViews>
  <sheetFormatPr defaultRowHeight="15" x14ac:dyDescent="0.25"/>
  <cols>
    <col min="2" max="11" width="9.140625" style="5"/>
    <col min="12" max="12" width="9.5703125" style="5" customWidth="1"/>
    <col min="13" max="21" width="9.140625" style="5"/>
  </cols>
  <sheetData>
    <row r="1" spans="2:13" x14ac:dyDescent="0.25">
      <c r="B1" s="12" t="s">
        <v>130</v>
      </c>
    </row>
    <row r="3" spans="2:13" x14ac:dyDescent="0.25">
      <c r="B3" s="12" t="s">
        <v>110</v>
      </c>
      <c r="M3" s="12"/>
    </row>
    <row r="4" spans="2:13" x14ac:dyDescent="0.25">
      <c r="B4" s="5" t="s">
        <v>93</v>
      </c>
    </row>
    <row r="7" spans="2:13" x14ac:dyDescent="0.25">
      <c r="B7" s="5" t="s">
        <v>111</v>
      </c>
    </row>
    <row r="34" spans="10:10" x14ac:dyDescent="0.25">
      <c r="J34" s="5" t="s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6A598-ECF0-4AD6-9626-6A65D876F774}">
  <dimension ref="B1:O22"/>
  <sheetViews>
    <sheetView workbookViewId="0">
      <selection activeCell="W42" sqref="W42"/>
    </sheetView>
  </sheetViews>
  <sheetFormatPr defaultRowHeight="15" x14ac:dyDescent="0.25"/>
  <cols>
    <col min="1" max="1" width="5.28515625" customWidth="1"/>
    <col min="2" max="2" width="21.85546875" style="3" customWidth="1"/>
    <col min="3" max="3" width="12.85546875" style="3" customWidth="1"/>
    <col min="4" max="4" width="17.42578125" style="3" customWidth="1"/>
    <col min="5" max="10" width="9.140625" style="3"/>
    <col min="11" max="11" width="9.42578125" style="3" customWidth="1"/>
    <col min="12" max="15" width="9.140625" style="3"/>
  </cols>
  <sheetData>
    <row r="1" spans="2:5" x14ac:dyDescent="0.25">
      <c r="B1" s="1" t="s">
        <v>130</v>
      </c>
    </row>
    <row r="2" spans="2:5" x14ac:dyDescent="0.25">
      <c r="B2" s="1"/>
    </row>
    <row r="3" spans="2:5" x14ac:dyDescent="0.25">
      <c r="B3" s="1" t="s">
        <v>101</v>
      </c>
    </row>
    <row r="4" spans="2:5" x14ac:dyDescent="0.25">
      <c r="B4" s="5" t="s">
        <v>91</v>
      </c>
      <c r="C4" s="5"/>
      <c r="D4" s="5"/>
      <c r="E4" s="5"/>
    </row>
    <row r="7" spans="2:5" x14ac:dyDescent="0.25">
      <c r="B7" s="13" t="s">
        <v>122</v>
      </c>
    </row>
    <row r="8" spans="2:5" x14ac:dyDescent="0.25">
      <c r="B8" s="10" t="s">
        <v>123</v>
      </c>
    </row>
    <row r="9" spans="2:5" x14ac:dyDescent="0.25">
      <c r="B9" s="5"/>
    </row>
    <row r="11" spans="2:5" x14ac:dyDescent="0.25">
      <c r="B11" s="5"/>
    </row>
    <row r="12" spans="2:5" x14ac:dyDescent="0.25">
      <c r="B12" s="12" t="s">
        <v>36</v>
      </c>
      <c r="C12" s="12" t="s">
        <v>34</v>
      </c>
      <c r="D12" s="12" t="s">
        <v>35</v>
      </c>
    </row>
    <row r="13" spans="2:5" x14ac:dyDescent="0.25">
      <c r="B13" s="5" t="s">
        <v>37</v>
      </c>
      <c r="C13" s="5">
        <v>14.7</v>
      </c>
      <c r="D13" s="5">
        <v>28</v>
      </c>
    </row>
    <row r="14" spans="2:5" x14ac:dyDescent="0.25">
      <c r="B14" s="5" t="s">
        <v>38</v>
      </c>
      <c r="C14" s="5">
        <v>14.8</v>
      </c>
      <c r="D14" s="5">
        <v>23</v>
      </c>
    </row>
    <row r="15" spans="2:5" x14ac:dyDescent="0.25">
      <c r="B15" s="5" t="s">
        <v>39</v>
      </c>
      <c r="C15" s="5">
        <v>7.8</v>
      </c>
      <c r="D15" s="5">
        <v>13</v>
      </c>
    </row>
    <row r="16" spans="2:5" x14ac:dyDescent="0.25">
      <c r="B16" s="5" t="s">
        <v>40</v>
      </c>
      <c r="C16" s="5">
        <v>8.9</v>
      </c>
      <c r="D16" s="5">
        <v>8</v>
      </c>
    </row>
    <row r="17" spans="2:4" x14ac:dyDescent="0.25">
      <c r="B17" s="5" t="s">
        <v>41</v>
      </c>
      <c r="C17" s="5">
        <v>52</v>
      </c>
      <c r="D17" s="5">
        <v>60</v>
      </c>
    </row>
    <row r="18" spans="2:4" x14ac:dyDescent="0.25">
      <c r="B18" s="5" t="s">
        <v>42</v>
      </c>
      <c r="C18" s="5">
        <v>47.2</v>
      </c>
      <c r="D18" s="5">
        <v>60</v>
      </c>
    </row>
    <row r="19" spans="2:4" x14ac:dyDescent="0.25">
      <c r="B19" s="5" t="s">
        <v>43</v>
      </c>
      <c r="C19" s="5">
        <v>47.2</v>
      </c>
      <c r="D19" s="5">
        <v>53</v>
      </c>
    </row>
    <row r="20" spans="2:4" x14ac:dyDescent="0.25">
      <c r="B20" s="5"/>
      <c r="C20" s="5"/>
      <c r="D20" s="5"/>
    </row>
    <row r="22" spans="2:4" x14ac:dyDescent="0.25">
      <c r="C22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080B-05CD-4BEC-B3A2-FBB0C9486AF7}">
  <dimension ref="A1:P282"/>
  <sheetViews>
    <sheetView zoomScaleNormal="100" workbookViewId="0">
      <selection activeCell="F12" sqref="F12"/>
    </sheetView>
  </sheetViews>
  <sheetFormatPr defaultRowHeight="15" x14ac:dyDescent="0.25"/>
  <cols>
    <col min="1" max="1" width="4.28515625" customWidth="1"/>
    <col min="2" max="2" width="26.42578125" style="6" customWidth="1"/>
    <col min="3" max="3" width="6.85546875" style="6" customWidth="1"/>
    <col min="4" max="4" width="10.140625" style="6" customWidth="1"/>
    <col min="5" max="5" width="9.5703125" style="6" customWidth="1"/>
    <col min="6" max="6" width="10.7109375" style="6" customWidth="1"/>
    <col min="7" max="8" width="8.85546875" style="6"/>
    <col min="9" max="9" width="7.85546875" style="6" customWidth="1"/>
    <col min="10" max="10" width="8.85546875" style="6"/>
    <col min="11" max="11" width="2.85546875" style="6" customWidth="1"/>
    <col min="12" max="16" width="9.140625" style="5"/>
    <col min="21" max="21" width="10.28515625" bestFit="1" customWidth="1"/>
  </cols>
  <sheetData>
    <row r="1" spans="1:12" x14ac:dyDescent="0.25">
      <c r="B1" s="1" t="s">
        <v>130</v>
      </c>
    </row>
    <row r="2" spans="1:12" x14ac:dyDescent="0.25">
      <c r="B2" s="1"/>
    </row>
    <row r="3" spans="1:12" x14ac:dyDescent="0.25">
      <c r="B3" s="1" t="s">
        <v>75</v>
      </c>
      <c r="L3" s="12"/>
    </row>
    <row r="4" spans="1:12" x14ac:dyDescent="0.25">
      <c r="B4" s="2" t="s">
        <v>128</v>
      </c>
    </row>
    <row r="5" spans="1:12" x14ac:dyDescent="0.25">
      <c r="B5" s="2"/>
    </row>
    <row r="6" spans="1:12" x14ac:dyDescent="0.25">
      <c r="B6" s="2"/>
    </row>
    <row r="7" spans="1:12" x14ac:dyDescent="0.25">
      <c r="B7" s="2" t="s">
        <v>106</v>
      </c>
    </row>
    <row r="8" spans="1:12" x14ac:dyDescent="0.25">
      <c r="B8" s="2" t="s">
        <v>129</v>
      </c>
    </row>
    <row r="9" spans="1:12" x14ac:dyDescent="0.25">
      <c r="B9" s="2" t="s">
        <v>71</v>
      </c>
    </row>
    <row r="10" spans="1:12" x14ac:dyDescent="0.25">
      <c r="B10" s="2"/>
    </row>
    <row r="12" spans="1:12" x14ac:dyDescent="0.25">
      <c r="A12" s="5"/>
      <c r="B12" s="5"/>
      <c r="C12" s="12">
        <v>2014</v>
      </c>
      <c r="D12" s="12">
        <v>2015</v>
      </c>
      <c r="E12" s="12">
        <v>2016</v>
      </c>
      <c r="F12" s="12">
        <v>2017</v>
      </c>
      <c r="G12" s="12">
        <v>2018</v>
      </c>
      <c r="H12" s="12">
        <v>2019</v>
      </c>
      <c r="I12" s="12">
        <v>2020</v>
      </c>
      <c r="J12" s="12">
        <v>2021</v>
      </c>
    </row>
    <row r="13" spans="1:12" x14ac:dyDescent="0.25">
      <c r="A13" s="5"/>
      <c r="B13" s="5" t="s">
        <v>24</v>
      </c>
      <c r="C13" s="5">
        <v>63.997330999999996</v>
      </c>
      <c r="D13" s="5">
        <v>65.379803999999993</v>
      </c>
      <c r="E13" s="5">
        <v>69.308632000000003</v>
      </c>
      <c r="F13" s="5">
        <v>73.561785999999998</v>
      </c>
      <c r="G13" s="5">
        <v>77.732631999999995</v>
      </c>
      <c r="H13" s="5">
        <v>80.876227</v>
      </c>
      <c r="I13" s="5">
        <v>78.263987</v>
      </c>
      <c r="J13" s="5">
        <v>88.558852999999999</v>
      </c>
    </row>
    <row r="14" spans="1:12" x14ac:dyDescent="0.25">
      <c r="A14" s="5"/>
      <c r="B14" s="5" t="s">
        <v>25</v>
      </c>
      <c r="C14" s="5">
        <v>51.653286000000001</v>
      </c>
      <c r="D14" s="5">
        <v>52.141366999999995</v>
      </c>
      <c r="E14" s="5">
        <v>54.822583000000002</v>
      </c>
      <c r="F14" s="5">
        <v>56.091682999999996</v>
      </c>
      <c r="G14" s="5">
        <v>58.031452999999999</v>
      </c>
      <c r="H14" s="5">
        <v>62.411369000000001</v>
      </c>
      <c r="I14" s="5">
        <v>61.623778000000001</v>
      </c>
      <c r="J14" s="5">
        <v>66.030068</v>
      </c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2" x14ac:dyDescent="0.25">
      <c r="A16" s="5"/>
      <c r="B16" s="5" t="s">
        <v>107</v>
      </c>
      <c r="C16" s="5">
        <v>55.336783028144154</v>
      </c>
      <c r="D16" s="5">
        <v>55.63236261490281</v>
      </c>
      <c r="E16" s="5">
        <v>55.834974305214047</v>
      </c>
      <c r="F16" s="5">
        <v>56.737229298508005</v>
      </c>
      <c r="G16" s="5">
        <v>57.255666695650767</v>
      </c>
      <c r="H16" s="5">
        <v>56.443285572325465</v>
      </c>
      <c r="I16" s="5">
        <v>55.947699929296888</v>
      </c>
      <c r="J16" s="5">
        <v>57.286675155718299</v>
      </c>
    </row>
    <row r="17" spans="1:10" x14ac:dyDescent="0.25">
      <c r="A17" s="5"/>
      <c r="B17" s="5" t="s">
        <v>108</v>
      </c>
      <c r="C17" s="5">
        <v>44.663216971855846</v>
      </c>
      <c r="D17" s="5">
        <v>44.367637385097197</v>
      </c>
      <c r="E17" s="5">
        <v>44.16502569478596</v>
      </c>
      <c r="F17" s="5">
        <v>43.262770701491988</v>
      </c>
      <c r="G17" s="5">
        <v>42.744333304349233</v>
      </c>
      <c r="H17" s="5">
        <v>43.556714427674528</v>
      </c>
      <c r="I17" s="5">
        <v>44.052300070703112</v>
      </c>
      <c r="J17" s="5">
        <v>42.713324844281694</v>
      </c>
    </row>
    <row r="184" spans="3:6" x14ac:dyDescent="0.25">
      <c r="C184" s="6">
        <v>52</v>
      </c>
      <c r="D184" s="27" t="e">
        <f>+#REF!*#REF!*C184</f>
        <v>#REF!</v>
      </c>
      <c r="F184" s="27" t="e">
        <f>5500*#REF!</f>
        <v>#REF!</v>
      </c>
    </row>
    <row r="185" spans="3:6" x14ac:dyDescent="0.25">
      <c r="C185" s="6">
        <v>52</v>
      </c>
      <c r="D185" s="27" t="e">
        <f>+#REF!*#REF!*C185</f>
        <v>#REF!</v>
      </c>
      <c r="E185" s="27" t="e">
        <f>+D185+D184</f>
        <v>#REF!</v>
      </c>
      <c r="F185" s="27" t="e">
        <f>2400*#REF!</f>
        <v>#REF!</v>
      </c>
    </row>
    <row r="186" spans="3:6" x14ac:dyDescent="0.25">
      <c r="C186" s="6">
        <v>52</v>
      </c>
      <c r="D186" s="27" t="e">
        <f>+#REF!*#REF!*C186</f>
        <v>#REF!</v>
      </c>
      <c r="F186" s="27" t="e">
        <f>3700*#REF!</f>
        <v>#REF!</v>
      </c>
    </row>
    <row r="187" spans="3:6" x14ac:dyDescent="0.25">
      <c r="E187" s="6">
        <f>675+142</f>
        <v>817</v>
      </c>
    </row>
    <row r="203" spans="2:6" x14ac:dyDescent="0.25">
      <c r="D203" s="28">
        <v>262777</v>
      </c>
    </row>
    <row r="204" spans="2:6" x14ac:dyDescent="0.25">
      <c r="B204" s="6" t="e">
        <f>+#REF!*#REF!</f>
        <v>#REF!</v>
      </c>
      <c r="C204" s="29">
        <v>0.84699999999999998</v>
      </c>
      <c r="D204" s="6">
        <f>+C204*D203</f>
        <v>222572.11900000001</v>
      </c>
      <c r="E204" s="6">
        <v>52</v>
      </c>
      <c r="F204" s="27" t="e">
        <f>+#REF!*D204*E204</f>
        <v>#REF!</v>
      </c>
    </row>
    <row r="205" spans="2:6" x14ac:dyDescent="0.25">
      <c r="B205" s="6" t="e">
        <f>+#REF!*#REF!</f>
        <v>#REF!</v>
      </c>
      <c r="C205" s="29">
        <v>0.87660000000000005</v>
      </c>
      <c r="D205" s="6">
        <f>+C205*D204</f>
        <v>195106.71951540001</v>
      </c>
      <c r="E205" s="6">
        <v>52</v>
      </c>
      <c r="F205" s="27" t="e">
        <f>+#REF!*D205*E205</f>
        <v>#REF!</v>
      </c>
    </row>
    <row r="206" spans="2:6" x14ac:dyDescent="0.25">
      <c r="B206" s="6" t="e">
        <f>+#REF!*#REF!</f>
        <v>#REF!</v>
      </c>
      <c r="C206" s="29">
        <v>0.85619999999999996</v>
      </c>
      <c r="D206" s="6">
        <f>+C206*D203</f>
        <v>224989.66739999998</v>
      </c>
      <c r="E206" s="6">
        <v>52</v>
      </c>
      <c r="F206" s="27" t="e">
        <f>+#REF!*D206*E206</f>
        <v>#REF!</v>
      </c>
    </row>
    <row r="207" spans="2:6" x14ac:dyDescent="0.25">
      <c r="B207" s="6" t="e">
        <f>+#REF!*#REF!</f>
        <v>#REF!</v>
      </c>
      <c r="C207" s="29">
        <v>0.37080000000000002</v>
      </c>
      <c r="D207" s="6">
        <f>+C207*D203</f>
        <v>97437.71160000001</v>
      </c>
      <c r="E207" s="6">
        <v>52</v>
      </c>
      <c r="F207" s="27" t="e">
        <f>+#REF!*D207*E207</f>
        <v>#REF!</v>
      </c>
    </row>
    <row r="209" spans="6:6" x14ac:dyDescent="0.25">
      <c r="F209" s="27" t="e">
        <f>+F204+F205+F207</f>
        <v>#REF!</v>
      </c>
    </row>
    <row r="279" spans="4:4" x14ac:dyDescent="0.25">
      <c r="D279" s="6" t="s">
        <v>26</v>
      </c>
    </row>
    <row r="280" spans="4:4" x14ac:dyDescent="0.25">
      <c r="D280" s="6" t="s">
        <v>27</v>
      </c>
    </row>
    <row r="281" spans="4:4" x14ac:dyDescent="0.25">
      <c r="D281" s="6" t="s">
        <v>28</v>
      </c>
    </row>
    <row r="282" spans="4:4" x14ac:dyDescent="0.25">
      <c r="D282" s="6" t="s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0B1CD-7D78-44E0-9EA6-E81169930C4C}">
  <dimension ref="A1:J17"/>
  <sheetViews>
    <sheetView workbookViewId="0">
      <selection activeCell="B9" sqref="B9"/>
    </sheetView>
  </sheetViews>
  <sheetFormatPr defaultRowHeight="15" x14ac:dyDescent="0.25"/>
  <cols>
    <col min="1" max="1" width="4.140625" style="5" customWidth="1"/>
    <col min="2" max="2" width="35.7109375" style="5" customWidth="1"/>
    <col min="3" max="10" width="9.140625" style="5"/>
  </cols>
  <sheetData>
    <row r="1" spans="2:10" x14ac:dyDescent="0.25">
      <c r="B1" s="1" t="s">
        <v>130</v>
      </c>
    </row>
    <row r="2" spans="2:10" x14ac:dyDescent="0.25">
      <c r="B2" s="1"/>
    </row>
    <row r="3" spans="2:10" x14ac:dyDescent="0.25">
      <c r="B3" s="1" t="s">
        <v>74</v>
      </c>
    </row>
    <row r="4" spans="2:10" x14ac:dyDescent="0.25">
      <c r="B4" s="2" t="s">
        <v>131</v>
      </c>
    </row>
    <row r="5" spans="2:10" x14ac:dyDescent="0.25">
      <c r="B5" s="2"/>
    </row>
    <row r="6" spans="2:10" x14ac:dyDescent="0.25">
      <c r="B6" s="2"/>
    </row>
    <row r="7" spans="2:10" x14ac:dyDescent="0.25">
      <c r="B7" s="2" t="s">
        <v>109</v>
      </c>
    </row>
    <row r="8" spans="2:10" x14ac:dyDescent="0.25">
      <c r="B8" s="2" t="s">
        <v>165</v>
      </c>
    </row>
    <row r="9" spans="2:10" x14ac:dyDescent="0.25">
      <c r="B9" s="2" t="s">
        <v>71</v>
      </c>
    </row>
    <row r="12" spans="2:10" x14ac:dyDescent="0.25">
      <c r="C12" s="12">
        <v>2014</v>
      </c>
      <c r="D12" s="12">
        <v>2015</v>
      </c>
      <c r="E12" s="12">
        <v>2016</v>
      </c>
      <c r="F12" s="12">
        <v>2017</v>
      </c>
      <c r="G12" s="12">
        <v>2018</v>
      </c>
      <c r="H12" s="12">
        <v>2019</v>
      </c>
      <c r="I12" s="12">
        <v>2020</v>
      </c>
      <c r="J12" s="12">
        <v>2021</v>
      </c>
    </row>
    <row r="13" spans="2:10" x14ac:dyDescent="0.25">
      <c r="B13" s="5" t="s">
        <v>24</v>
      </c>
      <c r="C13" s="5">
        <v>2.9369040000000002</v>
      </c>
      <c r="D13" s="5">
        <v>2.7268949999999998</v>
      </c>
      <c r="E13" s="5">
        <v>2.575739</v>
      </c>
      <c r="F13" s="5">
        <v>2.4559679999999999</v>
      </c>
      <c r="G13" s="5">
        <v>2.3093029999999999</v>
      </c>
      <c r="H13" s="5">
        <v>2.2001469999999999</v>
      </c>
      <c r="I13" s="5">
        <v>1.1691259999999999</v>
      </c>
      <c r="J13" s="5">
        <v>1.739765</v>
      </c>
    </row>
    <row r="14" spans="2:10" x14ac:dyDescent="0.25">
      <c r="B14" s="5" t="s">
        <v>25</v>
      </c>
      <c r="C14" s="5">
        <v>0.92944700000000002</v>
      </c>
      <c r="D14" s="5">
        <v>0.89030700000000007</v>
      </c>
      <c r="E14" s="5">
        <v>0.83412800000000009</v>
      </c>
      <c r="F14" s="5">
        <v>0.78683900000000007</v>
      </c>
      <c r="G14" s="5">
        <v>0.72679399999999994</v>
      </c>
      <c r="H14" s="5">
        <v>0.70070399999999999</v>
      </c>
      <c r="I14" s="5">
        <v>0.51863099999999995</v>
      </c>
      <c r="J14" s="5">
        <v>0.46760700000000005</v>
      </c>
    </row>
    <row r="16" spans="2:10" x14ac:dyDescent="0.25">
      <c r="B16" s="5" t="s">
        <v>107</v>
      </c>
      <c r="C16" s="5">
        <v>75.960615060557103</v>
      </c>
      <c r="D16" s="5">
        <v>75.386859788311511</v>
      </c>
      <c r="E16" s="5">
        <v>75.537814231464154</v>
      </c>
      <c r="F16" s="5">
        <v>75.735867105257881</v>
      </c>
      <c r="G16" s="5">
        <v>76.06156852037337</v>
      </c>
      <c r="H16" s="5">
        <v>75.844881381360167</v>
      </c>
      <c r="I16" s="5">
        <v>69.270991025366797</v>
      </c>
      <c r="J16" s="5">
        <v>78.816121614299718</v>
      </c>
    </row>
    <row r="17" spans="2:10" x14ac:dyDescent="0.25">
      <c r="B17" s="5" t="s">
        <v>108</v>
      </c>
      <c r="C17" s="5">
        <v>24.0393849394429</v>
      </c>
      <c r="D17" s="5">
        <v>24.613140211688481</v>
      </c>
      <c r="E17" s="5">
        <v>24.462185768535839</v>
      </c>
      <c r="F17" s="5">
        <v>24.264132894742122</v>
      </c>
      <c r="G17" s="5">
        <v>23.93843147962664</v>
      </c>
      <c r="H17" s="5">
        <v>24.155118618639843</v>
      </c>
      <c r="I17" s="5">
        <v>30.729008974633192</v>
      </c>
      <c r="J17" s="5">
        <v>21.183878385700279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E2E4-F30F-47FF-BDAA-0ACB334CFC0A}">
  <dimension ref="B1:Z7"/>
  <sheetViews>
    <sheetView workbookViewId="0">
      <selection activeCell="B1" sqref="B1"/>
    </sheetView>
  </sheetViews>
  <sheetFormatPr defaultRowHeight="15" x14ac:dyDescent="0.25"/>
  <cols>
    <col min="1" max="1" width="4.28515625" customWidth="1"/>
    <col min="2" max="10" width="9.140625" style="3"/>
    <col min="11" max="11" width="12.7109375" style="3" customWidth="1"/>
    <col min="12" max="26" width="9.140625" style="3"/>
  </cols>
  <sheetData>
    <row r="1" spans="2:12" x14ac:dyDescent="0.25">
      <c r="B1" s="1" t="s">
        <v>130</v>
      </c>
    </row>
    <row r="2" spans="2:12" x14ac:dyDescent="0.25">
      <c r="B2" s="1"/>
    </row>
    <row r="3" spans="2:12" x14ac:dyDescent="0.25">
      <c r="B3" s="1" t="s">
        <v>76</v>
      </c>
      <c r="L3" s="4"/>
    </row>
    <row r="4" spans="2:12" x14ac:dyDescent="0.25">
      <c r="B4" s="2" t="s">
        <v>73</v>
      </c>
    </row>
    <row r="7" spans="2:12" x14ac:dyDescent="0.25">
      <c r="B7" s="2" t="s">
        <v>106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1838-2359-4C74-8743-B35EFD56ABF5}">
  <dimension ref="A1:N7"/>
  <sheetViews>
    <sheetView workbookViewId="0">
      <selection activeCell="M11" sqref="M11"/>
    </sheetView>
  </sheetViews>
  <sheetFormatPr defaultRowHeight="15" x14ac:dyDescent="0.25"/>
  <cols>
    <col min="1" max="1" width="4.28515625" style="5" customWidth="1"/>
    <col min="2" max="2" width="41.140625" style="5" customWidth="1"/>
    <col min="3" max="8" width="8.85546875" style="5"/>
    <col min="9" max="9" width="3.28515625" style="5" customWidth="1"/>
    <col min="10" max="13" width="8.85546875" style="5"/>
    <col min="14" max="14" width="9.140625" style="5"/>
  </cols>
  <sheetData>
    <row r="1" spans="2:10" x14ac:dyDescent="0.25">
      <c r="B1" s="1" t="s">
        <v>130</v>
      </c>
    </row>
    <row r="2" spans="2:10" x14ac:dyDescent="0.25">
      <c r="B2" s="1"/>
    </row>
    <row r="3" spans="2:10" x14ac:dyDescent="0.25">
      <c r="B3" s="1" t="s">
        <v>77</v>
      </c>
      <c r="J3" s="12"/>
    </row>
    <row r="4" spans="2:10" x14ac:dyDescent="0.25">
      <c r="B4" s="5" t="s">
        <v>72</v>
      </c>
    </row>
    <row r="5" spans="2:10" ht="14.45" customHeight="1" x14ac:dyDescent="0.25"/>
    <row r="7" spans="2:10" ht="14.45" customHeight="1" x14ac:dyDescent="0.25">
      <c r="B7" s="5" t="s">
        <v>132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61A1-11E1-4376-A2BB-B25C75093DD7}">
  <dimension ref="B1:AF7"/>
  <sheetViews>
    <sheetView zoomScaleNormal="100" workbookViewId="0">
      <selection activeCell="V16" sqref="V16"/>
    </sheetView>
  </sheetViews>
  <sheetFormatPr defaultRowHeight="15" x14ac:dyDescent="0.25"/>
  <cols>
    <col min="1" max="1" width="3.5703125" customWidth="1"/>
    <col min="2" max="15" width="9.140625" style="5"/>
    <col min="16" max="16" width="4.28515625" style="5" customWidth="1"/>
    <col min="17" max="32" width="9.140625" style="5"/>
  </cols>
  <sheetData>
    <row r="1" spans="2:17" x14ac:dyDescent="0.25">
      <c r="B1" s="1" t="s">
        <v>130</v>
      </c>
    </row>
    <row r="2" spans="2:17" x14ac:dyDescent="0.25">
      <c r="B2" s="1"/>
    </row>
    <row r="3" spans="2:17" x14ac:dyDescent="0.25">
      <c r="B3" s="1" t="s">
        <v>89</v>
      </c>
      <c r="Q3" s="12"/>
    </row>
    <row r="4" spans="2:17" x14ac:dyDescent="0.25">
      <c r="B4" s="59" t="s">
        <v>135</v>
      </c>
      <c r="C4" s="59"/>
      <c r="D4" s="59"/>
      <c r="E4" s="59"/>
    </row>
    <row r="6" spans="2:17" x14ac:dyDescent="0.25">
      <c r="B6" s="5" t="s">
        <v>136</v>
      </c>
    </row>
    <row r="7" spans="2:17" x14ac:dyDescent="0.25">
      <c r="B7" s="5" t="s">
        <v>106</v>
      </c>
    </row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BEE7-77D9-4244-911F-4947E5BD7406}">
  <dimension ref="A1:AB14"/>
  <sheetViews>
    <sheetView workbookViewId="0">
      <selection activeCell="B1" sqref="B1"/>
    </sheetView>
  </sheetViews>
  <sheetFormatPr defaultRowHeight="15" x14ac:dyDescent="0.25"/>
  <cols>
    <col min="1" max="1" width="3.7109375" style="5" customWidth="1"/>
    <col min="2" max="2" width="15.140625" style="5" customWidth="1"/>
    <col min="3" max="11" width="9.140625" style="5"/>
    <col min="12" max="12" width="4.7109375" style="5" customWidth="1"/>
    <col min="13" max="28" width="9.140625" style="5"/>
  </cols>
  <sheetData>
    <row r="1" spans="1:13" x14ac:dyDescent="0.25">
      <c r="A1" s="1"/>
      <c r="B1" s="12" t="s">
        <v>130</v>
      </c>
    </row>
    <row r="2" spans="1:13" x14ac:dyDescent="0.25">
      <c r="A2" s="1"/>
    </row>
    <row r="3" spans="1:13" x14ac:dyDescent="0.25">
      <c r="B3" s="1" t="s">
        <v>95</v>
      </c>
    </row>
    <row r="4" spans="1:13" x14ac:dyDescent="0.25">
      <c r="B4" s="5" t="s">
        <v>84</v>
      </c>
      <c r="M4" s="12"/>
    </row>
    <row r="7" spans="1:13" x14ac:dyDescent="0.25">
      <c r="B7" s="5" t="s">
        <v>106</v>
      </c>
    </row>
    <row r="8" spans="1:13" x14ac:dyDescent="0.25">
      <c r="B8" s="5" t="s">
        <v>71</v>
      </c>
    </row>
    <row r="11" spans="1:13" ht="18" customHeight="1" x14ac:dyDescent="0.25">
      <c r="C11" s="12" t="s">
        <v>22</v>
      </c>
      <c r="D11" s="12" t="s">
        <v>23</v>
      </c>
    </row>
    <row r="12" spans="1:13" x14ac:dyDescent="0.25">
      <c r="B12" s="5" t="s">
        <v>66</v>
      </c>
      <c r="C12" s="5">
        <v>3.0000000000000001E-3</v>
      </c>
      <c r="D12" s="5">
        <v>4.0000000000000001E-3</v>
      </c>
    </row>
    <row r="13" spans="1:13" x14ac:dyDescent="0.25">
      <c r="B13" s="5" t="s">
        <v>67</v>
      </c>
      <c r="C13" s="5">
        <v>1E-3</v>
      </c>
      <c r="D13" s="5">
        <v>2E-3</v>
      </c>
    </row>
    <row r="14" spans="1:13" x14ac:dyDescent="0.25">
      <c r="B14" s="5" t="s">
        <v>68</v>
      </c>
      <c r="C14" s="5">
        <v>2E-3</v>
      </c>
      <c r="D14" s="5">
        <v>3.0000000000000001E-3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6260-667D-4B4E-A538-F0966F23B718}">
  <dimension ref="B1:W34"/>
  <sheetViews>
    <sheetView zoomScaleNormal="100" workbookViewId="0">
      <selection activeCell="S45" sqref="S45"/>
    </sheetView>
  </sheetViews>
  <sheetFormatPr defaultRowHeight="15" x14ac:dyDescent="0.25"/>
  <cols>
    <col min="2" max="2" width="29.140625" customWidth="1"/>
    <col min="3" max="3" width="12.42578125" bestFit="1" customWidth="1"/>
    <col min="4" max="5" width="8.85546875" bestFit="1" customWidth="1"/>
    <col min="6" max="6" width="9" bestFit="1" customWidth="1"/>
    <col min="7" max="7" width="9.140625" bestFit="1" customWidth="1"/>
    <col min="9" max="9" width="5.85546875" customWidth="1"/>
    <col min="10" max="10" width="12.140625" style="5" bestFit="1" customWidth="1"/>
    <col min="11" max="11" width="9.42578125" style="5" bestFit="1" customWidth="1"/>
    <col min="12" max="12" width="12.140625" style="5" bestFit="1" customWidth="1"/>
    <col min="13" max="13" width="9.5703125" style="5" bestFit="1" customWidth="1"/>
    <col min="14" max="14" width="5.85546875" style="5" customWidth="1"/>
    <col min="15" max="15" width="11" style="5" bestFit="1" customWidth="1"/>
    <col min="16" max="17" width="9.140625" style="5"/>
    <col min="18" max="18" width="11" style="5" bestFit="1" customWidth="1"/>
    <col min="19" max="23" width="9.140625" style="5"/>
  </cols>
  <sheetData>
    <row r="1" spans="2:5" x14ac:dyDescent="0.25">
      <c r="B1" s="1" t="s">
        <v>130</v>
      </c>
    </row>
    <row r="2" spans="2:5" x14ac:dyDescent="0.25">
      <c r="B2" s="1"/>
    </row>
    <row r="3" spans="2:5" x14ac:dyDescent="0.25">
      <c r="B3" s="1" t="s">
        <v>99</v>
      </c>
      <c r="C3" s="6"/>
      <c r="D3" s="6"/>
      <c r="E3" s="6"/>
    </row>
    <row r="4" spans="2:5" x14ac:dyDescent="0.25">
      <c r="B4" s="59" t="s">
        <v>90</v>
      </c>
      <c r="C4" s="59"/>
      <c r="D4" s="59"/>
      <c r="E4" s="59"/>
    </row>
    <row r="5" spans="2:5" x14ac:dyDescent="0.25">
      <c r="B5" s="1"/>
      <c r="C5" s="6"/>
      <c r="D5" s="6"/>
      <c r="E5" s="6"/>
    </row>
    <row r="6" spans="2:5" x14ac:dyDescent="0.25">
      <c r="B6" s="1"/>
      <c r="C6" s="6"/>
      <c r="D6" s="6"/>
      <c r="E6" s="6"/>
    </row>
    <row r="7" spans="2:5" x14ac:dyDescent="0.25">
      <c r="B7" s="10" t="s">
        <v>106</v>
      </c>
      <c r="C7" s="6"/>
      <c r="D7" s="6"/>
      <c r="E7" s="6"/>
    </row>
    <row r="8" spans="2:5" x14ac:dyDescent="0.25">
      <c r="B8" s="10" t="s">
        <v>82</v>
      </c>
      <c r="C8" s="6"/>
      <c r="D8" s="6"/>
      <c r="E8" s="6"/>
    </row>
    <row r="9" spans="2:5" x14ac:dyDescent="0.25">
      <c r="C9" s="6"/>
      <c r="D9" s="6"/>
      <c r="E9" s="6"/>
    </row>
    <row r="11" spans="2:5" x14ac:dyDescent="0.25">
      <c r="B11" s="12" t="s">
        <v>0</v>
      </c>
      <c r="C11" s="12">
        <v>2021</v>
      </c>
      <c r="D11" s="12">
        <v>2018</v>
      </c>
    </row>
    <row r="12" spans="2:5" x14ac:dyDescent="0.25">
      <c r="B12" s="5" t="s">
        <v>4</v>
      </c>
      <c r="C12" s="5">
        <v>385.65770833813906</v>
      </c>
      <c r="D12" s="5">
        <v>345</v>
      </c>
    </row>
    <row r="13" spans="2:5" x14ac:dyDescent="0.25">
      <c r="B13" s="5" t="s">
        <v>22</v>
      </c>
      <c r="C13" s="5">
        <v>120.25839921120402</v>
      </c>
      <c r="D13" s="5">
        <v>202</v>
      </c>
    </row>
    <row r="14" spans="2:5" x14ac:dyDescent="0.25">
      <c r="B14" s="5" t="s">
        <v>23</v>
      </c>
      <c r="C14" s="5">
        <v>142.28464205387922</v>
      </c>
      <c r="D14" s="5">
        <v>244</v>
      </c>
    </row>
    <row r="15" spans="2:5" x14ac:dyDescent="0.25">
      <c r="B15" s="5" t="s">
        <v>33</v>
      </c>
      <c r="C15" s="5">
        <v>406.71652844355327</v>
      </c>
      <c r="D15" s="15" t="s">
        <v>88</v>
      </c>
    </row>
    <row r="34" spans="14:14" x14ac:dyDescent="0.25">
      <c r="N34" s="5" t="s">
        <v>21</v>
      </c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8149-2BD7-4589-A8CE-80DF4101AB91}">
  <dimension ref="B1:M32"/>
  <sheetViews>
    <sheetView workbookViewId="0">
      <selection activeCell="V24" sqref="V24"/>
    </sheetView>
  </sheetViews>
  <sheetFormatPr defaultRowHeight="15" x14ac:dyDescent="0.25"/>
  <cols>
    <col min="1" max="1" width="5.7109375" customWidth="1"/>
    <col min="2" max="2" width="25.28515625" customWidth="1"/>
    <col min="3" max="3" width="12.7109375" customWidth="1"/>
    <col min="5" max="5" width="9.7109375" customWidth="1"/>
    <col min="7" max="7" width="10.7109375" customWidth="1"/>
    <col min="8" max="13" width="9.140625" style="5"/>
  </cols>
  <sheetData>
    <row r="1" spans="2:8" x14ac:dyDescent="0.25">
      <c r="B1" s="1" t="s">
        <v>130</v>
      </c>
    </row>
    <row r="2" spans="2:8" x14ac:dyDescent="0.25">
      <c r="B2" s="1"/>
    </row>
    <row r="3" spans="2:8" x14ac:dyDescent="0.25">
      <c r="B3" s="1" t="s">
        <v>100</v>
      </c>
      <c r="C3" s="6"/>
      <c r="D3" s="6"/>
      <c r="E3" s="6"/>
    </row>
    <row r="4" spans="2:8" x14ac:dyDescent="0.25">
      <c r="B4" s="59" t="s">
        <v>92</v>
      </c>
      <c r="C4" s="59"/>
      <c r="D4" s="59"/>
      <c r="E4" s="59"/>
    </row>
    <row r="5" spans="2:8" x14ac:dyDescent="0.25">
      <c r="B5" s="5"/>
      <c r="C5" s="5"/>
      <c r="D5" s="5"/>
      <c r="E5" s="5"/>
    </row>
    <row r="6" spans="2:8" x14ac:dyDescent="0.25">
      <c r="B6" s="5" t="s">
        <v>141</v>
      </c>
      <c r="C6" s="5"/>
      <c r="D6" s="5"/>
      <c r="E6" s="5"/>
    </row>
    <row r="7" spans="2:8" x14ac:dyDescent="0.25">
      <c r="B7" s="13" t="s">
        <v>122</v>
      </c>
      <c r="C7" s="5"/>
      <c r="D7" s="5"/>
      <c r="E7" s="5"/>
    </row>
    <row r="8" spans="2:8" x14ac:dyDescent="0.25">
      <c r="B8" s="5" t="s">
        <v>121</v>
      </c>
      <c r="C8" s="5"/>
      <c r="D8" s="5"/>
      <c r="E8" s="5"/>
    </row>
    <row r="9" spans="2:8" x14ac:dyDescent="0.25">
      <c r="B9" s="5"/>
      <c r="C9" s="5"/>
      <c r="D9" s="5"/>
      <c r="E9" s="5"/>
    </row>
    <row r="10" spans="2:8" x14ac:dyDescent="0.25">
      <c r="C10" s="5"/>
      <c r="D10" s="5"/>
      <c r="E10" s="5"/>
    </row>
    <row r="11" spans="2:8" x14ac:dyDescent="0.25">
      <c r="C11" s="5"/>
      <c r="D11" s="5"/>
      <c r="E11" s="5"/>
    </row>
    <row r="12" spans="2:8" x14ac:dyDescent="0.25">
      <c r="B12" s="55" t="s">
        <v>0</v>
      </c>
      <c r="C12" s="55" t="s">
        <v>50</v>
      </c>
      <c r="D12" s="55" t="s">
        <v>51</v>
      </c>
      <c r="H12" s="5" t="s">
        <v>21</v>
      </c>
    </row>
    <row r="13" spans="2:8" x14ac:dyDescent="0.25">
      <c r="B13" s="7" t="s">
        <v>4</v>
      </c>
      <c r="C13" s="54">
        <v>279.73999999999995</v>
      </c>
      <c r="D13" s="7">
        <v>385</v>
      </c>
    </row>
    <row r="14" spans="2:8" x14ac:dyDescent="0.25">
      <c r="B14" s="7" t="s">
        <v>140</v>
      </c>
      <c r="C14" s="7">
        <v>47</v>
      </c>
      <c r="D14" s="7">
        <v>120</v>
      </c>
    </row>
    <row r="15" spans="2:8" x14ac:dyDescent="0.25">
      <c r="B15" s="7" t="s">
        <v>23</v>
      </c>
      <c r="C15" s="7">
        <v>147</v>
      </c>
      <c r="D15" s="7">
        <v>142</v>
      </c>
    </row>
    <row r="29" spans="8:13" s="7" customFormat="1" ht="12" x14ac:dyDescent="0.2">
      <c r="H29" s="5"/>
      <c r="I29" s="5"/>
      <c r="J29" s="5"/>
      <c r="K29" s="5"/>
      <c r="L29" s="5"/>
      <c r="M29" s="5"/>
    </row>
    <row r="30" spans="8:13" s="7" customFormat="1" ht="12" x14ac:dyDescent="0.2">
      <c r="H30" s="5"/>
      <c r="I30" s="5"/>
      <c r="J30" s="5"/>
      <c r="K30" s="5"/>
      <c r="L30" s="5"/>
      <c r="M30" s="5"/>
    </row>
    <row r="31" spans="8:13" s="7" customFormat="1" ht="12" x14ac:dyDescent="0.2">
      <c r="H31" s="5"/>
      <c r="I31" s="5"/>
      <c r="J31" s="5"/>
      <c r="K31" s="5"/>
      <c r="L31" s="5"/>
      <c r="M31" s="5"/>
    </row>
    <row r="32" spans="8:13" s="7" customFormat="1" ht="12" x14ac:dyDescent="0.2">
      <c r="H32" s="5"/>
      <c r="I32" s="5"/>
      <c r="J32" s="5"/>
      <c r="K32" s="5"/>
      <c r="L32" s="5"/>
      <c r="M32" s="5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3E2B7BDB30EC4CB091777D5A442D5E" ma:contentTypeVersion="11" ma:contentTypeDescription="Create a new document." ma:contentTypeScope="" ma:versionID="5b8accc8162c23a33dd0277432c82f6a">
  <xsd:schema xmlns:xsd="http://www.w3.org/2001/XMLSchema" xmlns:xs="http://www.w3.org/2001/XMLSchema" xmlns:p="http://schemas.microsoft.com/office/2006/metadata/properties" xmlns:ns2="2ddc5365-01c5-4bd0-bbca-80584d897fda" xmlns:ns3="f7c9c1ec-3ddb-4867-af8a-3796344cd372" targetNamespace="http://schemas.microsoft.com/office/2006/metadata/properties" ma:root="true" ma:fieldsID="bb3d53f9da10d792f28a2c705ac93529" ns2:_="" ns3:_="">
    <xsd:import namespace="2ddc5365-01c5-4bd0-bbca-80584d897fda"/>
    <xsd:import namespace="f7c9c1ec-3ddb-4867-af8a-3796344cd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c5365-01c5-4bd0-bbca-80584d897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0a0574d-a36c-4b51-b7fc-51fd2f4089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9c1ec-3ddb-4867-af8a-3796344cd37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1c298205-4192-46bc-bfe7-ec13fb6f6aeb}" ma:internalName="TaxCatchAll" ma:showField="CatchAllData" ma:web="f7c9c1ec-3ddb-4867-af8a-3796344cd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dc5365-01c5-4bd0-bbca-80584d897fda">
      <Terms xmlns="http://schemas.microsoft.com/office/infopath/2007/PartnerControls"/>
    </lcf76f155ced4ddcb4097134ff3c332f>
    <TaxCatchAll xmlns="f7c9c1ec-3ddb-4867-af8a-3796344cd3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8B1B59-4CA5-4365-AEB8-EC694C54F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c5365-01c5-4bd0-bbca-80584d897fda"/>
    <ds:schemaRef ds:uri="f7c9c1ec-3ddb-4867-af8a-3796344cd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EBBCD8-4142-4B33-B895-49F191C1EAA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7c9c1ec-3ddb-4867-af8a-3796344cd372"/>
    <ds:schemaRef ds:uri="http://schemas.microsoft.com/office/2006/documentManagement/types"/>
    <ds:schemaRef ds:uri="http://purl.org/dc/terms/"/>
    <ds:schemaRef ds:uri="2ddc5365-01c5-4bd0-bbca-80584d897fda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10C2B6E-9B29-4E7F-8323-6168DAB348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Yfirlit mynda og taflna</vt:lpstr>
      <vt:lpstr>Mynd II-1</vt:lpstr>
      <vt:lpstr>Mynd II-2</vt:lpstr>
      <vt:lpstr>Mynd III-1</vt:lpstr>
      <vt:lpstr>Mynd III-2</vt:lpstr>
      <vt:lpstr>Mynd V-1</vt:lpstr>
      <vt:lpstr>Mynd V-2</vt:lpstr>
      <vt:lpstr>Mynd V-3</vt:lpstr>
      <vt:lpstr>Mynd VI-1</vt:lpstr>
      <vt:lpstr>Tafla II-1</vt:lpstr>
      <vt:lpstr>Tafla V-1</vt:lpstr>
      <vt:lpstr>Tafla V-2</vt:lpstr>
      <vt:lpstr>Tafla V-3</vt:lpstr>
      <vt:lpstr>Tafla V-4</vt:lpstr>
      <vt:lpstr>Tafla V-5</vt:lpstr>
      <vt:lpstr>Tafla V-6</vt:lpstr>
      <vt:lpstr>Rammi 1_Mynd 1</vt:lpstr>
      <vt:lpstr>Rammi 2_Mynd 2</vt:lpstr>
      <vt:lpstr>Rammi 3_Mynd 1</vt:lpstr>
    </vt:vector>
  </TitlesOfParts>
  <Manager/>
  <Company>The Central Bank of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 Margrét Sæmundsdóttir</dc:creator>
  <cp:keywords/>
  <dc:description/>
  <cp:lastModifiedBy>SÍ Margrét Sæmundsdóttir</cp:lastModifiedBy>
  <cp:revision/>
  <dcterms:created xsi:type="dcterms:W3CDTF">2023-01-12T10:13:43Z</dcterms:created>
  <dcterms:modified xsi:type="dcterms:W3CDTF">2023-05-11T15:47:33Z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0x010100D63E2B7BDB30EC4CB091777D5A442D5E</vt:lpwstr>
  </property>
  <property fmtid="{D5CDD505-2E9C-101B-9397-08002B2CF9AE}" pid="3" name="MediaServiceImageTags">
    <vt:lpwstr/>
  </property>
</Properties>
</file>